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5.xml" ContentType="application/vnd.openxmlformats-officedocument.drawingml.chart+xml"/>
  <Override PartName="/xl/drawings/drawing30.xml" ContentType="application/vnd.openxmlformats-officedocument.drawing+xml"/>
  <Override PartName="/xl/charts/chart6.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8.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omments1.xml" ContentType="application/vnd.openxmlformats-officedocument.spreadsheetml.comments+xml"/>
  <Override PartName="/xl/drawings/drawing44.xml" ContentType="application/vnd.openxmlformats-officedocument.drawing+xml"/>
  <Override PartName="/xl/comments2.xml" ContentType="application/vnd.openxmlformats-officedocument.spreadsheetml.comments+xml"/>
  <Override PartName="/xl/drawings/drawing45.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drawings/drawing46.xml" ContentType="application/vnd.openxmlformats-officedocument.drawingml.chartshapes+xml"/>
  <Override PartName="/xl/charts/chart10.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68" windowWidth="14808" windowHeight="7956" tabRatio="879" activeTab="1"/>
  </bookViews>
  <sheets>
    <sheet name="Cover page" sheetId="1" r:id="rId1"/>
    <sheet name="T1.2.1" sheetId="4" r:id="rId2"/>
    <sheet name="T1.2.2&amp;3" sheetId="5" r:id="rId3"/>
    <sheet name="T1.2.4&amp;5" sheetId="6" r:id="rId4"/>
    <sheet name="T1.2.6&amp;7" sheetId="7" r:id="rId5"/>
    <sheet name="T1.2.8&amp;T1.3.1" sheetId="8" r:id="rId6"/>
    <sheet name="T1.3.2&amp;3" sheetId="9" r:id="rId7"/>
    <sheet name="T1.4.1&amp;2&amp;3" sheetId="10" r:id="rId8"/>
    <sheet name="T1.4.3&amp;4&amp;5" sheetId="11" r:id="rId9"/>
    <sheet name="T1.4.5&amp;T1.5.1&amp;T1.6.1" sheetId="12" r:id="rId10"/>
    <sheet name="T1.7.1" sheetId="13" r:id="rId11"/>
    <sheet name="T2.0.1&amp;T2.1.0&amp;1" sheetId="14" r:id="rId12"/>
    <sheet name="T2.1.1&amp;2" sheetId="15" r:id="rId13"/>
    <sheet name="T2.1.3&amp;T2.2.1" sheetId="16" r:id="rId14"/>
    <sheet name="T2.2.2" sheetId="17" r:id="rId15"/>
    <sheet name="T2.3.0&amp;1&amp;2" sheetId="18" r:id="rId16"/>
    <sheet name="T2.3.3&amp;4" sheetId="19" r:id="rId17"/>
    <sheet name="T2.4.0&amp;1" sheetId="20" r:id="rId18"/>
    <sheet name="T2.4.2&amp;3" sheetId="21" r:id="rId19"/>
    <sheet name="T2.4.3.1&amp;T2.5.1" sheetId="22" r:id="rId20"/>
    <sheet name="T2.6.0&amp;1" sheetId="23" r:id="rId21"/>
    <sheet name="T2.7.1&amp;T2.8.1" sheetId="24" r:id="rId22"/>
    <sheet name="T2.9.1&amp;2.9.1.1" sheetId="25" r:id="rId23"/>
    <sheet name="T2.10.1&amp;T2.10.1.1" sheetId="26" r:id="rId24"/>
    <sheet name="T2.11.1&amp;2" sheetId="27" r:id="rId25"/>
    <sheet name="T2.11.2.1&amp;2" sheetId="28" r:id="rId26"/>
    <sheet name="T2.11.2.1&amp;2 (2)" sheetId="29" r:id="rId27"/>
    <sheet name="T3.0.1&amp;T3.1.0" sheetId="30" r:id="rId28"/>
    <sheet name="T3.1.1&amp;2" sheetId="31" r:id="rId29"/>
    <sheet name="T3.1.2.1&amp;2" sheetId="32" r:id="rId30"/>
    <sheet name="T3.1.3&amp;4" sheetId="33" r:id="rId31"/>
    <sheet name="T3.1.5" sheetId="34" r:id="rId32"/>
    <sheet name="T4.0.1&amp;1" sheetId="46" r:id="rId33"/>
    <sheet name="T4.1.2&amp;3&amp;4" sheetId="47" r:id="rId34"/>
    <sheet name="T4.2.0" sheetId="48" r:id="rId35"/>
    <sheet name="T4.2.1" sheetId="49" r:id="rId36"/>
    <sheet name="T4.2.1.1&amp;T4.3.1&amp;2" sheetId="50" r:id="rId37"/>
    <sheet name="T4.3.3&amp;4" sheetId="51" r:id="rId38"/>
    <sheet name="T4.3.5&amp;6" sheetId="52" r:id="rId39"/>
    <sheet name="T4.3.7" sheetId="53" r:id="rId40"/>
    <sheet name="T4.4.1&amp;1.1" sheetId="54" r:id="rId41"/>
    <sheet name="T4.5.0" sheetId="55" r:id="rId42"/>
    <sheet name="T4.5.1" sheetId="56" r:id="rId43"/>
    <sheet name="T4.5.2&amp;3" sheetId="57" r:id="rId44"/>
    <sheet name="T5.5.0&amp;1" sheetId="59" r:id="rId45"/>
    <sheet name="T5.2.2&amp;3&amp;4" sheetId="58" r:id="rId46"/>
    <sheet name="T5.3.1&amp;2" sheetId="60" r:id="rId47"/>
    <sheet name="T5.3.3&amp;4&amp;4.1" sheetId="61" r:id="rId48"/>
    <sheet name="T54.1&amp;2" sheetId="62" r:id="rId49"/>
    <sheet name="T5.4.1&amp;2" sheetId="63" r:id="rId50"/>
    <sheet name="T5.5.0&amp;1." sheetId="64" r:id="rId51"/>
    <sheet name="T6.0.1" sheetId="65" r:id="rId52"/>
    <sheet name="T6.1.1" sheetId="66" r:id="rId53"/>
    <sheet name="T6.1.2" sheetId="67" r:id="rId54"/>
    <sheet name="T6.2.2&amp;3&amp;4&amp;5" sheetId="68" r:id="rId55"/>
  </sheets>
  <externalReferences>
    <externalReference r:id="rId56"/>
    <externalReference r:id="rId57"/>
    <externalReference r:id="rId58"/>
    <externalReference r:id="rId59"/>
    <externalReference r:id="rId60"/>
  </externalReferences>
  <definedNames>
    <definedName name="desc" localSheetId="32">'[1]Template names'!$B$30</definedName>
    <definedName name="desc" localSheetId="46">'[2]Template names'!$B$30</definedName>
    <definedName name="desc" localSheetId="44">'[1]Template names'!$B$30</definedName>
    <definedName name="desc" localSheetId="51">'[1]Template names'!$B$30</definedName>
    <definedName name="desc" localSheetId="52">'[1]Template names'!$B$30</definedName>
    <definedName name="desc" localSheetId="53">'[1]Template names'!$B$30</definedName>
    <definedName name="desc" localSheetId="54">'[1]Template names'!$B$30</definedName>
    <definedName name="Head1" localSheetId="46">'[2]Template names'!$B$2</definedName>
    <definedName name="Head2" localSheetId="46">'[2]Template names'!$B$5</definedName>
    <definedName name="head27a">'[3]Template names'!$B$34</definedName>
    <definedName name="Head6" localSheetId="46">'[2]Template names'!$B$12</definedName>
    <definedName name="Head7" localSheetId="46">'[2]Template names'!$B$13</definedName>
    <definedName name="_xlnm.Print_Area" localSheetId="2">'T1.2.2&amp;3'!$A$1:$K$45</definedName>
    <definedName name="_xlnm.Print_Area" localSheetId="3">'T1.2.4&amp;5'!$A$1:$G$39</definedName>
    <definedName name="_xlnm.Print_Area" localSheetId="6">'T1.3.2&amp;3'!$A$1:$F$47</definedName>
    <definedName name="_xlnm.Print_Area" localSheetId="7">'T1.4.1&amp;2&amp;3'!$A$1:$D$39</definedName>
    <definedName name="_xlnm.Print_Area" localSheetId="8">'T1.4.3&amp;4&amp;5'!$A$1:$D$49</definedName>
    <definedName name="_xlnm.Print_Area" localSheetId="10">T1.7.1!$A$1:$C$42</definedName>
    <definedName name="_xlnm.Print_Area" localSheetId="19">'T2.4.3.1&amp;T2.5.1'!$A$1:$D$37</definedName>
    <definedName name="_xlnm.Print_Area" localSheetId="31">T3.1.5!$A$1:$D$31</definedName>
    <definedName name="_xlnm.Print_Area" localSheetId="32">'T4.0.1&amp;1'!$A$1:$F$42</definedName>
    <definedName name="_xlnm.Print_Area" localSheetId="45">'T5.2.2&amp;3&amp;4'!$A$1:$G$31</definedName>
    <definedName name="_xlnm.Print_Area" localSheetId="46">'T5.3.1&amp;2'!$A$1:$E$56</definedName>
    <definedName name="_xlnm.Print_Area" localSheetId="44">'T5.5.0&amp;1'!$A$1:$F$43</definedName>
    <definedName name="_xlnm.Print_Area" localSheetId="48">'T54.1&amp;2'!$A$1:$H$47</definedName>
    <definedName name="Z_417C5C43_2077_44B2_9535_5113DD1423A8_.wvu.Rows" localSheetId="33" hidden="1">'T4.1.2&amp;3&amp;4'!$1:$1</definedName>
    <definedName name="Z_F2D465B4_3A06_4D15_90A7_A2446492DF19_.wvu.Rows" localSheetId="33" hidden="1">'T4.1.2&amp;3&amp;4'!$1:$1</definedName>
  </definedNames>
  <calcPr calcId="145621"/>
</workbook>
</file>

<file path=xl/calcChain.xml><?xml version="1.0" encoding="utf-8"?>
<calcChain xmlns="http://schemas.openxmlformats.org/spreadsheetml/2006/main">
  <c r="F33" i="50" l="1"/>
  <c r="B33" i="50"/>
  <c r="C14" i="7" l="1"/>
  <c r="G49" i="5"/>
  <c r="G54" i="5"/>
  <c r="D23" i="47"/>
  <c r="D22" i="47"/>
  <c r="C36" i="57"/>
  <c r="D16" i="57" s="1"/>
  <c r="G5" i="5"/>
  <c r="G6" i="5"/>
  <c r="G7" i="5"/>
  <c r="G8" i="5"/>
  <c r="G9" i="5"/>
  <c r="G10" i="5"/>
  <c r="G11" i="5"/>
  <c r="G12" i="5"/>
  <c r="G13" i="5"/>
  <c r="C14" i="56"/>
  <c r="C13" i="56"/>
  <c r="C15" i="56" s="1"/>
  <c r="E3" i="64"/>
  <c r="F3" i="64"/>
  <c r="E4" i="64"/>
  <c r="F4" i="64"/>
  <c r="E5" i="64"/>
  <c r="F5" i="64"/>
  <c r="E6" i="64"/>
  <c r="F6" i="64"/>
  <c r="B7" i="64"/>
  <c r="E7" i="64" s="1"/>
  <c r="C7" i="64"/>
  <c r="G5" i="64" s="1"/>
  <c r="D7" i="64"/>
  <c r="E8" i="64"/>
  <c r="F8" i="64"/>
  <c r="E9" i="64"/>
  <c r="F9" i="64"/>
  <c r="E10" i="64"/>
  <c r="F10" i="64"/>
  <c r="E11" i="64"/>
  <c r="F11" i="64"/>
  <c r="E12" i="64"/>
  <c r="F12" i="64"/>
  <c r="E13" i="64"/>
  <c r="F13" i="64"/>
  <c r="E14" i="64"/>
  <c r="F14" i="64"/>
  <c r="E15" i="64"/>
  <c r="F15" i="64"/>
  <c r="E16" i="64"/>
  <c r="F16" i="64"/>
  <c r="E17" i="64"/>
  <c r="F17" i="64"/>
  <c r="E18" i="64"/>
  <c r="F18" i="64"/>
  <c r="E19" i="64"/>
  <c r="F19" i="64"/>
  <c r="E20" i="64"/>
  <c r="F20" i="64"/>
  <c r="E21" i="64"/>
  <c r="F21" i="64"/>
  <c r="E22" i="64"/>
  <c r="F22" i="64"/>
  <c r="E23" i="64"/>
  <c r="F23" i="64"/>
  <c r="E24" i="64"/>
  <c r="F24" i="64"/>
  <c r="E25" i="64"/>
  <c r="F25" i="64"/>
  <c r="E26" i="64"/>
  <c r="F26" i="64"/>
  <c r="E27" i="64"/>
  <c r="F27" i="64"/>
  <c r="E28" i="64"/>
  <c r="F28" i="64"/>
  <c r="E29" i="64"/>
  <c r="F29" i="64"/>
  <c r="E30" i="64"/>
  <c r="F30" i="64"/>
  <c r="E31" i="64"/>
  <c r="F31" i="64"/>
  <c r="E32" i="64"/>
  <c r="F32" i="64"/>
  <c r="B33" i="64"/>
  <c r="C33" i="64"/>
  <c r="D33" i="64"/>
  <c r="E33" i="64"/>
  <c r="F33" i="64"/>
  <c r="E34" i="64"/>
  <c r="F34" i="64"/>
  <c r="E35" i="64"/>
  <c r="F35" i="64"/>
  <c r="E36" i="64"/>
  <c r="F36" i="64"/>
  <c r="E37" i="64"/>
  <c r="F37" i="64"/>
  <c r="E38" i="64"/>
  <c r="F38" i="64"/>
  <c r="E39" i="64"/>
  <c r="F39" i="64"/>
  <c r="E40" i="64"/>
  <c r="F40" i="64"/>
  <c r="E41" i="64"/>
  <c r="F41" i="64"/>
  <c r="E42" i="64"/>
  <c r="F42" i="64"/>
  <c r="E43" i="64"/>
  <c r="F43" i="64"/>
  <c r="E44" i="64"/>
  <c r="F44" i="64"/>
  <c r="E45" i="64"/>
  <c r="F45" i="64"/>
  <c r="E46" i="64"/>
  <c r="F46" i="64"/>
  <c r="E47" i="64"/>
  <c r="F47" i="64"/>
  <c r="E48" i="64"/>
  <c r="F48" i="64"/>
  <c r="E49" i="64"/>
  <c r="F49" i="64"/>
  <c r="E50" i="64"/>
  <c r="F50" i="64"/>
  <c r="E51" i="64"/>
  <c r="F51" i="64"/>
  <c r="E52" i="64"/>
  <c r="F52" i="64"/>
  <c r="E53" i="64"/>
  <c r="F53" i="64"/>
  <c r="E54" i="64"/>
  <c r="F54" i="64"/>
  <c r="E55" i="64"/>
  <c r="F55" i="64"/>
  <c r="E56" i="64"/>
  <c r="F56" i="64"/>
  <c r="E57" i="64"/>
  <c r="F57" i="64"/>
  <c r="E58" i="64"/>
  <c r="F58" i="64"/>
  <c r="E59" i="64"/>
  <c r="F59" i="64"/>
  <c r="E60" i="64"/>
  <c r="F60" i="64"/>
  <c r="E61" i="64"/>
  <c r="F61" i="64"/>
  <c r="E62" i="64"/>
  <c r="F62" i="64"/>
  <c r="E63" i="64"/>
  <c r="F63" i="64"/>
  <c r="C5" i="63"/>
  <c r="D5" i="63"/>
  <c r="E5" i="63"/>
  <c r="F5" i="63"/>
  <c r="G5" i="63"/>
  <c r="H5" i="63"/>
  <c r="I5" i="63"/>
  <c r="J5" i="63"/>
  <c r="K5" i="63"/>
  <c r="L5" i="63"/>
  <c r="C6" i="63"/>
  <c r="D6" i="63"/>
  <c r="E6" i="63"/>
  <c r="I6" i="63"/>
  <c r="C7" i="63"/>
  <c r="D7" i="63"/>
  <c r="E7" i="63"/>
  <c r="F7" i="63"/>
  <c r="G7" i="63"/>
  <c r="H7" i="63"/>
  <c r="I7" i="63"/>
  <c r="J7" i="63"/>
  <c r="K7" i="63"/>
  <c r="L7" i="63"/>
  <c r="C8" i="63"/>
  <c r="D8" i="63"/>
  <c r="E8" i="63"/>
  <c r="I8" i="63"/>
  <c r="C10" i="63"/>
  <c r="D10" i="63"/>
  <c r="E10" i="63"/>
  <c r="F10" i="63"/>
  <c r="G10" i="63"/>
  <c r="H10" i="63"/>
  <c r="I10" i="63"/>
  <c r="J10" i="63"/>
  <c r="K10" i="63"/>
  <c r="L10" i="63"/>
  <c r="C11" i="63"/>
  <c r="D11" i="63"/>
  <c r="E11" i="63"/>
  <c r="F11" i="63"/>
  <c r="G11" i="63"/>
  <c r="H11" i="63"/>
  <c r="I11" i="63"/>
  <c r="J11" i="63"/>
  <c r="K11" i="63"/>
  <c r="L11" i="63"/>
  <c r="C13" i="63"/>
  <c r="D13" i="63"/>
  <c r="E13" i="63"/>
  <c r="F13" i="63"/>
  <c r="G13" i="63"/>
  <c r="H13" i="63"/>
  <c r="I13" i="63"/>
  <c r="J13" i="63"/>
  <c r="K13" i="63"/>
  <c r="L13" i="63"/>
  <c r="C14" i="63"/>
  <c r="D14" i="63"/>
  <c r="E14" i="63"/>
  <c r="F14" i="63"/>
  <c r="G14" i="63"/>
  <c r="H14" i="63"/>
  <c r="I14" i="63"/>
  <c r="J14" i="63"/>
  <c r="K14" i="63"/>
  <c r="L14" i="63"/>
  <c r="C15" i="63"/>
  <c r="D15" i="63"/>
  <c r="E15" i="63"/>
  <c r="F15" i="63"/>
  <c r="G15" i="63"/>
  <c r="H15" i="63"/>
  <c r="I15" i="63"/>
  <c r="J15" i="63"/>
  <c r="K15" i="63"/>
  <c r="L15" i="63"/>
  <c r="C17" i="63"/>
  <c r="D17" i="63"/>
  <c r="E17" i="63"/>
  <c r="F17" i="63"/>
  <c r="G17" i="63" s="1"/>
  <c r="H17" i="63" s="1"/>
  <c r="I17" i="63"/>
  <c r="J17" i="63"/>
  <c r="K17" i="63"/>
  <c r="L17" i="63"/>
  <c r="C18" i="63"/>
  <c r="D18" i="63"/>
  <c r="E18" i="63"/>
  <c r="F18" i="63"/>
  <c r="G18" i="63"/>
  <c r="H18" i="63"/>
  <c r="I18" i="63"/>
  <c r="J18" i="63"/>
  <c r="K18" i="63"/>
  <c r="L18" i="63"/>
  <c r="C19" i="63"/>
  <c r="D19" i="63"/>
  <c r="E19" i="63"/>
  <c r="I19" i="63"/>
  <c r="C21" i="63"/>
  <c r="D21" i="63"/>
  <c r="E21" i="63"/>
  <c r="I21" i="63"/>
  <c r="C23" i="63"/>
  <c r="D23" i="63"/>
  <c r="E23" i="63"/>
  <c r="I23" i="63"/>
  <c r="C25" i="63"/>
  <c r="D25" i="63"/>
  <c r="E25" i="63"/>
  <c r="I25" i="63"/>
  <c r="C26" i="63"/>
  <c r="D26" i="63"/>
  <c r="E26" i="63"/>
  <c r="I26" i="63"/>
  <c r="C27" i="63"/>
  <c r="D27" i="63"/>
  <c r="E27" i="63"/>
  <c r="F27" i="63"/>
  <c r="G27" i="63"/>
  <c r="H27" i="63"/>
  <c r="I27" i="63"/>
  <c r="J27" i="63"/>
  <c r="K27" i="63"/>
  <c r="L27" i="63"/>
  <c r="C28" i="63"/>
  <c r="D28" i="63"/>
  <c r="E28" i="63"/>
  <c r="F28" i="63"/>
  <c r="G28" i="63"/>
  <c r="H28" i="63"/>
  <c r="I28" i="63"/>
  <c r="J28" i="63"/>
  <c r="K28" i="63"/>
  <c r="L28" i="63"/>
  <c r="C29" i="63"/>
  <c r="D29" i="63"/>
  <c r="E29" i="63"/>
  <c r="F29" i="63"/>
  <c r="G29" i="63"/>
  <c r="H29" i="63"/>
  <c r="I29" i="63"/>
  <c r="J29" i="63"/>
  <c r="K29" i="63"/>
  <c r="L29" i="63"/>
  <c r="C30" i="63"/>
  <c r="D30" i="63"/>
  <c r="E30" i="63"/>
  <c r="F30" i="63"/>
  <c r="G30" i="63"/>
  <c r="H30" i="63"/>
  <c r="I30" i="63"/>
  <c r="J30" i="63"/>
  <c r="K30" i="63"/>
  <c r="L30" i="63"/>
  <c r="F32" i="63"/>
  <c r="G32" i="63" s="1"/>
  <c r="I32" i="63"/>
  <c r="J32" i="63"/>
  <c r="K32" i="63"/>
  <c r="L32" i="63"/>
  <c r="F33" i="63"/>
  <c r="G33" i="63"/>
  <c r="I33" i="63"/>
  <c r="J33" i="63"/>
  <c r="K33" i="63"/>
  <c r="L33" i="63"/>
  <c r="F34" i="63"/>
  <c r="G34" i="63"/>
  <c r="I34" i="63"/>
  <c r="J34" i="63"/>
  <c r="K34" i="63"/>
  <c r="L34" i="63"/>
  <c r="A35" i="63"/>
  <c r="C41" i="63"/>
  <c r="D41" i="63"/>
  <c r="E41" i="63"/>
  <c r="F41" i="63"/>
  <c r="G41" i="63"/>
  <c r="H41" i="63"/>
  <c r="I41" i="63"/>
  <c r="J41" i="63"/>
  <c r="K41" i="63"/>
  <c r="L41" i="63"/>
  <c r="D42" i="63"/>
  <c r="E42" i="63"/>
  <c r="F42" i="63"/>
  <c r="G42" i="63"/>
  <c r="H42" i="63"/>
  <c r="I42" i="63"/>
  <c r="J42" i="63"/>
  <c r="K42" i="63"/>
  <c r="L42" i="63"/>
  <c r="C43" i="63"/>
  <c r="D43" i="63"/>
  <c r="E43" i="63"/>
  <c r="F43" i="63"/>
  <c r="G43" i="63"/>
  <c r="H43" i="63"/>
  <c r="I43" i="63"/>
  <c r="J43" i="63"/>
  <c r="K43" i="63"/>
  <c r="L43" i="63"/>
  <c r="C44" i="63"/>
  <c r="D44" i="63"/>
  <c r="E44" i="63"/>
  <c r="F44" i="63"/>
  <c r="F8" i="63" s="1"/>
  <c r="G44" i="63"/>
  <c r="G8" i="63" s="1"/>
  <c r="H44" i="63"/>
  <c r="H8" i="63" s="1"/>
  <c r="I44" i="63"/>
  <c r="J44" i="63"/>
  <c r="J8" i="63" s="1"/>
  <c r="K44" i="63"/>
  <c r="K8" i="63" s="1"/>
  <c r="L44" i="63"/>
  <c r="L8" i="63" s="1"/>
  <c r="D55" i="62"/>
  <c r="C50" i="62" s="1"/>
  <c r="E55" i="62"/>
  <c r="D50" i="62" s="1"/>
  <c r="F55" i="62"/>
  <c r="E50" i="62" s="1"/>
  <c r="E18" i="61"/>
  <c r="D24" i="60"/>
  <c r="D50" i="60"/>
  <c r="D46" i="59"/>
  <c r="C48" i="59"/>
  <c r="D48" i="59"/>
  <c r="B46" i="59" s="1"/>
  <c r="E48" i="59"/>
  <c r="C14" i="58"/>
  <c r="F7" i="64" l="1"/>
  <c r="G3" i="64"/>
  <c r="B47" i="59"/>
  <c r="D4" i="57"/>
  <c r="D5" i="57"/>
  <c r="D6" i="57"/>
  <c r="D7" i="57"/>
  <c r="D8" i="57"/>
  <c r="D9" i="57"/>
  <c r="D10" i="57"/>
  <c r="B11" i="57"/>
  <c r="C11" i="57"/>
  <c r="D11" i="57"/>
  <c r="F11" i="57"/>
  <c r="D37" i="57"/>
  <c r="E37" i="57"/>
  <c r="F37" i="57"/>
  <c r="G37" i="57"/>
  <c r="H37" i="57"/>
  <c r="I37" i="57"/>
  <c r="J37" i="57"/>
  <c r="K37" i="57"/>
  <c r="O5" i="56"/>
  <c r="O6" i="56"/>
  <c r="O7" i="56"/>
  <c r="O8" i="56"/>
  <c r="O9" i="56"/>
  <c r="O10" i="56"/>
  <c r="O11" i="56"/>
  <c r="O12" i="56"/>
  <c r="O13" i="56"/>
  <c r="O14" i="56"/>
  <c r="E15" i="56"/>
  <c r="F15" i="56"/>
  <c r="G15" i="56"/>
  <c r="H15" i="56"/>
  <c r="I15" i="56"/>
  <c r="J15" i="56"/>
  <c r="D5" i="47"/>
  <c r="D6" i="47"/>
  <c r="D7" i="47"/>
  <c r="D8" i="47"/>
  <c r="D9" i="47"/>
  <c r="D10" i="47"/>
  <c r="D11" i="47"/>
  <c r="D12" i="47"/>
  <c r="D13" i="47"/>
  <c r="D14" i="47"/>
  <c r="B15" i="47"/>
  <c r="C15" i="47"/>
  <c r="D21" i="47"/>
  <c r="D15" i="47" l="1"/>
  <c r="O15" i="56"/>
  <c r="A19" i="46"/>
  <c r="G40" i="33" l="1"/>
  <c r="D40" i="33"/>
  <c r="C40" i="33"/>
  <c r="B40" i="33"/>
  <c r="G38" i="33"/>
  <c r="D38" i="33"/>
  <c r="C38" i="33"/>
  <c r="B38" i="33"/>
  <c r="G35" i="33"/>
  <c r="F35" i="33"/>
  <c r="E35" i="33"/>
  <c r="D35" i="33"/>
  <c r="C35" i="33"/>
  <c r="B35" i="33"/>
  <c r="G31" i="33"/>
  <c r="F31" i="33"/>
  <c r="E31" i="33"/>
  <c r="D31" i="33"/>
  <c r="C31" i="33"/>
  <c r="B31" i="33"/>
  <c r="E18" i="33"/>
  <c r="D18" i="33"/>
  <c r="C18" i="33"/>
  <c r="B18" i="33"/>
  <c r="E17" i="33"/>
  <c r="B17" i="33"/>
  <c r="D11" i="33"/>
  <c r="D19" i="33" s="1"/>
  <c r="D12" i="33" s="1"/>
  <c r="C11" i="33"/>
  <c r="C19" i="33" s="1"/>
  <c r="C12" i="33" s="1"/>
  <c r="B11" i="33"/>
  <c r="B19" i="33" s="1"/>
  <c r="B12" i="33" s="1"/>
  <c r="I10" i="33"/>
  <c r="J10" i="33" s="1"/>
  <c r="J9" i="33"/>
  <c r="J8" i="33"/>
  <c r="E8" i="33"/>
  <c r="E11" i="33" s="1"/>
  <c r="E19" i="33" s="1"/>
  <c r="E12" i="33" s="1"/>
  <c r="J7" i="33"/>
  <c r="E22" i="11" l="1"/>
  <c r="E21" i="11"/>
  <c r="B23" i="10"/>
  <c r="C23" i="10"/>
  <c r="D23" i="10"/>
  <c r="D25" i="10"/>
  <c r="B26" i="10"/>
  <c r="B28" i="10" s="1"/>
  <c r="C26" i="10"/>
  <c r="D26" i="10"/>
  <c r="D28" i="10" s="1"/>
  <c r="C28" i="10"/>
  <c r="G36" i="10"/>
  <c r="G37" i="10"/>
  <c r="G38" i="10"/>
  <c r="B8" i="7" l="1"/>
  <c r="C8" i="7"/>
  <c r="B14" i="7"/>
  <c r="I10" i="7" s="1"/>
  <c r="B19" i="7"/>
  <c r="C19" i="7"/>
  <c r="B24" i="7"/>
  <c r="C24" i="7"/>
  <c r="B25" i="7" l="1"/>
  <c r="I25" i="7" s="1"/>
  <c r="J10" i="7" s="1"/>
  <c r="C25" i="7"/>
  <c r="I13" i="7"/>
  <c r="I12" i="7"/>
  <c r="I11" i="7"/>
  <c r="B4" i="6"/>
  <c r="D51" i="6"/>
  <c r="C52" i="6"/>
  <c r="D53" i="6" s="1"/>
  <c r="D5" i="5"/>
  <c r="O5" i="5" s="1"/>
  <c r="U5" i="5"/>
  <c r="V5" i="5"/>
  <c r="D6" i="5"/>
  <c r="O6" i="5" s="1"/>
  <c r="V6" i="5"/>
  <c r="N6" i="5"/>
  <c r="U6" i="5"/>
  <c r="D7" i="5"/>
  <c r="O7" i="5"/>
  <c r="U7" i="5"/>
  <c r="V7" i="5"/>
  <c r="D8" i="5"/>
  <c r="V8" i="5"/>
  <c r="N8" i="5"/>
  <c r="O8" i="5"/>
  <c r="U8" i="5"/>
  <c r="D9" i="5"/>
  <c r="O9" i="5" s="1"/>
  <c r="U9" i="5"/>
  <c r="V9" i="5"/>
  <c r="D10" i="5"/>
  <c r="O10" i="5" s="1"/>
  <c r="V10" i="5"/>
  <c r="N10" i="5"/>
  <c r="U10" i="5"/>
  <c r="D11" i="5"/>
  <c r="O11" i="5"/>
  <c r="U11" i="5"/>
  <c r="V11" i="5"/>
  <c r="D12" i="5"/>
  <c r="V12" i="5"/>
  <c r="N12" i="5"/>
  <c r="O12" i="5"/>
  <c r="U12" i="5"/>
  <c r="D13" i="5"/>
  <c r="O13" i="5" s="1"/>
  <c r="J15" i="5"/>
  <c r="U13" i="5"/>
  <c r="V13" i="5"/>
  <c r="B15" i="5"/>
  <c r="C15" i="5"/>
  <c r="G15" i="5"/>
  <c r="S5" i="5" s="1"/>
  <c r="N50" i="5"/>
  <c r="N51" i="5" s="1"/>
  <c r="I53" i="5"/>
  <c r="I54" i="5"/>
  <c r="J12" i="7" l="1"/>
  <c r="J11" i="7"/>
  <c r="J13" i="7"/>
  <c r="I55" i="5"/>
  <c r="H53" i="5"/>
  <c r="H54" i="5"/>
  <c r="T5" i="5"/>
  <c r="G53" i="5"/>
  <c r="S12" i="5"/>
  <c r="T12" i="5" s="1"/>
  <c r="W12" i="5" s="1"/>
  <c r="S10" i="5"/>
  <c r="T10" i="5" s="1"/>
  <c r="W10" i="5" s="1"/>
  <c r="S8" i="5"/>
  <c r="T8" i="5" s="1"/>
  <c r="W8" i="5" s="1"/>
  <c r="S6" i="5"/>
  <c r="T6" i="5" s="1"/>
  <c r="W6" i="5" s="1"/>
  <c r="G55" i="5"/>
  <c r="D15" i="5"/>
  <c r="S13" i="5"/>
  <c r="T13" i="5" s="1"/>
  <c r="N13" i="5"/>
  <c r="S11" i="5"/>
  <c r="T11" i="5" s="1"/>
  <c r="N11" i="5"/>
  <c r="S9" i="5"/>
  <c r="T9" i="5" s="1"/>
  <c r="N9" i="5"/>
  <c r="S7" i="5"/>
  <c r="T7" i="5" s="1"/>
  <c r="N7" i="5"/>
  <c r="N5" i="5"/>
  <c r="X8" i="5" l="1"/>
  <c r="L6" i="5"/>
  <c r="M6" i="5" s="1"/>
  <c r="L8" i="5"/>
  <c r="M8" i="5" s="1"/>
  <c r="L10" i="5"/>
  <c r="M10" i="5" s="1"/>
  <c r="L12" i="5"/>
  <c r="M12" i="5" s="1"/>
  <c r="H55" i="5"/>
  <c r="N57" i="5"/>
  <c r="W7" i="5"/>
  <c r="X7" i="5"/>
  <c r="W9" i="5"/>
  <c r="X9" i="5"/>
  <c r="W11" i="5"/>
  <c r="X11" i="5"/>
  <c r="W13" i="5"/>
  <c r="X13" i="5"/>
  <c r="W5" i="5"/>
  <c r="W15" i="5" s="1"/>
  <c r="T15" i="5"/>
  <c r="X5" i="5"/>
  <c r="L5" i="5"/>
  <c r="L9" i="5"/>
  <c r="M9" i="5" s="1"/>
  <c r="Q9" i="5" s="1"/>
  <c r="L13" i="5"/>
  <c r="M13" i="5" s="1"/>
  <c r="Q13" i="5" s="1"/>
  <c r="S15" i="5"/>
  <c r="X12" i="5"/>
  <c r="L7" i="5"/>
  <c r="M7" i="5" s="1"/>
  <c r="Q7" i="5" s="1"/>
  <c r="L11" i="5"/>
  <c r="M11" i="5" s="1"/>
  <c r="Q11" i="5" s="1"/>
  <c r="X6" i="5"/>
  <c r="X10" i="5"/>
  <c r="P11" i="5" l="1"/>
  <c r="M5" i="5"/>
  <c r="L15" i="5"/>
  <c r="Q12" i="5"/>
  <c r="P12" i="5"/>
  <c r="Q8" i="5"/>
  <c r="P8" i="5"/>
  <c r="Q10" i="5"/>
  <c r="P10" i="5"/>
  <c r="Q6" i="5"/>
  <c r="P6" i="5"/>
  <c r="P7" i="5"/>
  <c r="P13" i="5"/>
  <c r="P9" i="5"/>
  <c r="X15" i="5"/>
  <c r="M15" i="5" l="1"/>
  <c r="Q5" i="5"/>
  <c r="Q15" i="5" s="1"/>
  <c r="P5" i="5"/>
  <c r="P15" i="5" s="1"/>
</calcChain>
</file>

<file path=xl/comments1.xml><?xml version="1.0" encoding="utf-8"?>
<comments xmlns="http://schemas.openxmlformats.org/spreadsheetml/2006/main">
  <authors>
    <author>Author</author>
  </authors>
  <commentList>
    <comment ref="A40" authorId="0">
      <text>
        <r>
          <rPr>
            <b/>
            <sz val="9"/>
            <color indexed="81"/>
            <rFont val="Tahoma"/>
            <family val="2"/>
          </rPr>
          <t>Author:</t>
        </r>
        <r>
          <rPr>
            <sz val="9"/>
            <color indexed="81"/>
            <rFont val="Tahoma"/>
            <family val="2"/>
          </rPr>
          <t xml:space="preserve">
Check with kabelo 4 key issues for projects
</t>
        </r>
      </text>
    </comment>
  </commentList>
</comments>
</file>

<file path=xl/comments2.xml><?xml version="1.0" encoding="utf-8"?>
<comments xmlns="http://schemas.openxmlformats.org/spreadsheetml/2006/main">
  <authors>
    <author>Author</author>
  </authors>
  <commentList>
    <comment ref="A18" authorId="0">
      <text>
        <r>
          <rPr>
            <b/>
            <sz val="9"/>
            <color indexed="81"/>
            <rFont val="Tahoma"/>
            <family val="2"/>
          </rPr>
          <t>Author:</t>
        </r>
        <r>
          <rPr>
            <sz val="9"/>
            <color indexed="81"/>
            <rFont val="Tahoma"/>
            <family val="2"/>
          </rPr>
          <t xml:space="preserve">
Refer to chapter 3</t>
        </r>
      </text>
    </comment>
  </commentList>
</comments>
</file>

<file path=xl/comments3.xml><?xml version="1.0" encoding="utf-8"?>
<comments xmlns="http://schemas.openxmlformats.org/spreadsheetml/2006/main">
  <authors>
    <author>Author</author>
  </authors>
  <commentList>
    <comment ref="B53" authorId="0">
      <text>
        <r>
          <rPr>
            <b/>
            <sz val="9"/>
            <color indexed="81"/>
            <rFont val="Tahoma"/>
            <family val="2"/>
          </rPr>
          <t>Author:</t>
        </r>
        <r>
          <rPr>
            <sz val="9"/>
            <color indexed="81"/>
            <rFont val="Tahoma"/>
            <family val="2"/>
          </rPr>
          <t xml:space="preserve">
refer to chapter 3
</t>
        </r>
      </text>
    </comment>
  </commentList>
</comments>
</file>

<file path=xl/sharedStrings.xml><?xml version="1.0" encoding="utf-8"?>
<sst xmlns="http://schemas.openxmlformats.org/spreadsheetml/2006/main" count="998" uniqueCount="655">
  <si>
    <t>T1.2.3</t>
  </si>
  <si>
    <t>Number of poor households in municipal area</t>
  </si>
  <si>
    <t>Number of households in municipal area</t>
  </si>
  <si>
    <t>2010/11</t>
  </si>
  <si>
    <t>2009/10</t>
  </si>
  <si>
    <t>2008/09</t>
  </si>
  <si>
    <t>The following table must be populated for the graph to work.</t>
  </si>
  <si>
    <t>This is a working area which will not print into the document.</t>
  </si>
  <si>
    <t>Source: Statistics SA                                                                                                                                       T1.2.2</t>
  </si>
  <si>
    <t>Age: 70+</t>
  </si>
  <si>
    <t>Age: 60 - 69</t>
  </si>
  <si>
    <t>Age: 50 - 59</t>
  </si>
  <si>
    <t>Age: 40 - 49</t>
  </si>
  <si>
    <t>Age: 30 - 39</t>
  </si>
  <si>
    <t>Age: 20 - 29</t>
  </si>
  <si>
    <t>Age: 10 - 19</t>
  </si>
  <si>
    <t>Age: 5 - 9</t>
  </si>
  <si>
    <t>Age: 0 - 4</t>
  </si>
  <si>
    <t>Female</t>
  </si>
  <si>
    <t>Male</t>
  </si>
  <si>
    <t>Total</t>
  </si>
  <si>
    <t>2009/2010</t>
  </si>
  <si>
    <t>Age</t>
  </si>
  <si>
    <t>Population '000</t>
  </si>
  <si>
    <t>Population Details</t>
  </si>
  <si>
    <t>economic inactivity</t>
  </si>
  <si>
    <t>unemployed</t>
  </si>
  <si>
    <t>employed</t>
  </si>
  <si>
    <t>T1.2.5</t>
  </si>
  <si>
    <t>T1.2.4</t>
  </si>
  <si>
    <t>Illiterate people older than 14 years</t>
  </si>
  <si>
    <t>HIV/AIDS Prevalence</t>
  </si>
  <si>
    <t>Proportion of Population in Low-skilled Employment</t>
  </si>
  <si>
    <t>Proportion of Households with no Income</t>
  </si>
  <si>
    <t>Unemploy-ment Rate</t>
  </si>
  <si>
    <t>Housing Backlog as proportion of current demand</t>
  </si>
  <si>
    <t>Year</t>
  </si>
  <si>
    <r>
      <t xml:space="preserve">Socio Economic Status   </t>
    </r>
    <r>
      <rPr>
        <b/>
        <sz val="9"/>
        <rFont val="Calibri"/>
        <family val="2"/>
        <scheme val="minor"/>
      </rPr>
      <t>(as a %)</t>
    </r>
  </si>
  <si>
    <t>T1.2.7</t>
  </si>
  <si>
    <t>Small Scale Diamond Mining</t>
  </si>
  <si>
    <t xml:space="preserve">Salt Pans </t>
  </si>
  <si>
    <t>Grazing Land</t>
  </si>
  <si>
    <t>Provision of clean drinkable water</t>
  </si>
  <si>
    <t>Underground Water</t>
  </si>
  <si>
    <t>Relevance to Community</t>
  </si>
  <si>
    <t>Major Natural Resource</t>
  </si>
  <si>
    <t>Natural Resources</t>
  </si>
  <si>
    <t>T1.2.6</t>
  </si>
  <si>
    <t>Sub-Total</t>
  </si>
  <si>
    <t>Herztogville</t>
  </si>
  <si>
    <t>Deasville</t>
  </si>
  <si>
    <t xml:space="preserve">Boshof </t>
  </si>
  <si>
    <t>Informal settlements</t>
  </si>
  <si>
    <t>Rural settlements</t>
  </si>
  <si>
    <t>Malebogo</t>
  </si>
  <si>
    <t>Tshwaraganang</t>
  </si>
  <si>
    <t>Seretse</t>
  </si>
  <si>
    <t>Townships</t>
  </si>
  <si>
    <t>Dealesville</t>
  </si>
  <si>
    <t>Boshof</t>
  </si>
  <si>
    <t>Towns</t>
  </si>
  <si>
    <t>Population</t>
  </si>
  <si>
    <t>Households</t>
  </si>
  <si>
    <t>Settlement Type</t>
  </si>
  <si>
    <r>
      <t>Overview of Neighbourhoods within Tokologo Local</t>
    </r>
    <r>
      <rPr>
        <i/>
        <sz val="11"/>
        <color indexed="8"/>
        <rFont val="Calibri"/>
        <family val="2"/>
      </rPr>
      <t xml:space="preserve"> Municipality</t>
    </r>
  </si>
  <si>
    <t>Waste collection - kerbside collection once a week</t>
  </si>
  <si>
    <t>Sanitation - Households with at leats VIP service</t>
  </si>
  <si>
    <t>Water - available within 200 m from dwelling</t>
  </si>
  <si>
    <t>Electricity  service connections</t>
  </si>
  <si>
    <t>2007/08</t>
  </si>
  <si>
    <t>Proportion of Households with minimum level of Basic services</t>
  </si>
  <si>
    <t>Populate this table for the graph to work!</t>
  </si>
  <si>
    <t>T1.3.2</t>
  </si>
  <si>
    <t>T1.4.3</t>
  </si>
  <si>
    <t>Finance Charges &amp; Depreciation</t>
  </si>
  <si>
    <t>Repairs &amp; Maintenance</t>
  </si>
  <si>
    <t>Employee Cost</t>
  </si>
  <si>
    <t>%</t>
  </si>
  <si>
    <t>Detail</t>
  </si>
  <si>
    <t>Operating Ratios</t>
  </si>
  <si>
    <t>T1.4.2</t>
  </si>
  <si>
    <t xml:space="preserve">* Note:  surplus/(- defecit) </t>
  </si>
  <si>
    <t>Net Total*</t>
  </si>
  <si>
    <r>
      <rPr>
        <i/>
        <sz val="11"/>
        <color theme="1"/>
        <rFont val="Calibri"/>
        <family val="2"/>
        <scheme val="minor"/>
      </rPr>
      <t>Less</t>
    </r>
    <r>
      <rPr>
        <sz val="11"/>
        <color theme="1"/>
        <rFont val="Calibri"/>
        <family val="2"/>
        <scheme val="minor"/>
      </rPr>
      <t xml:space="preserve"> Expenditure</t>
    </r>
  </si>
  <si>
    <t>Sub Total</t>
  </si>
  <si>
    <t>Other</t>
  </si>
  <si>
    <t>Taxes, Levies and tariffs</t>
  </si>
  <si>
    <t>Grants</t>
  </si>
  <si>
    <t>Income</t>
  </si>
  <si>
    <t>Actual</t>
  </si>
  <si>
    <t>Adjustment Budget</t>
  </si>
  <si>
    <t>Original budget</t>
  </si>
  <si>
    <t>Details</t>
  </si>
  <si>
    <t>R' 000</t>
  </si>
  <si>
    <t>T1.4.4</t>
  </si>
  <si>
    <t>Original Budget</t>
  </si>
  <si>
    <t>R'000</t>
  </si>
  <si>
    <t>Total Capital expenditure</t>
  </si>
  <si>
    <t>January</t>
  </si>
  <si>
    <t>Commencement of draft Budget/ IDP finalisation for next financial year. Annual Report and Oversight Reports to be used as input.</t>
  </si>
  <si>
    <t>Oversight report is submitted to relevant provincial councils</t>
  </si>
  <si>
    <t>December</t>
  </si>
  <si>
    <t>Oversight report is made public</t>
  </si>
  <si>
    <t>Council adopts Oversight report</t>
  </si>
  <si>
    <t>Oversight Committee assesses Annual Report</t>
  </si>
  <si>
    <t>November</t>
  </si>
  <si>
    <t>Audited Annual Report is made public and representation is invited</t>
  </si>
  <si>
    <t>Mayor tables Annual Report and audited Financial Statements to Council complete with the Auditor- General’s Report</t>
  </si>
  <si>
    <t>Municipalities receive and start to address the Auditor General’s comments</t>
  </si>
  <si>
    <t>September -
October</t>
  </si>
  <si>
    <t>Auditor General assesses draft Annual Report including consolidated Annual Financial Statements and Performance data</t>
  </si>
  <si>
    <t>Annual Performance Report as submitted to Auditor General to be provided as input to the IDP Analysis Phase.</t>
  </si>
  <si>
    <t>August</t>
  </si>
  <si>
    <t>Municipality submits draft Annual Report including consolidated annual financial statements and performance report to Auditor General.</t>
  </si>
  <si>
    <t>Mayor tables the unaudited Annual Report</t>
  </si>
  <si>
    <t>Audit/Performance committee considers draft Annual Report of municipality and entities
(where relevant)</t>
  </si>
  <si>
    <t>Municipal entities submit draft annual reports to MM</t>
  </si>
  <si>
    <t>Finalise 4th quarter Report for previous financial year</t>
  </si>
  <si>
    <t>July</t>
  </si>
  <si>
    <t>Implementation and monitoring of approved Budget and IDP commences (In-year financial reporting).</t>
  </si>
  <si>
    <t>Consideration of next financial year’s Budget and IDP process plan. Except for the legislative content, the process plan should confirm in-year reporting formats to ensure that reporting and monitoring feeds seamlessly into the Annual Report process at the end of the Budget/IDP  mplementation period.</t>
  </si>
  <si>
    <t>TimeFrame</t>
  </si>
  <si>
    <t>Activity</t>
  </si>
  <si>
    <t>No.</t>
  </si>
  <si>
    <t>Fact:</t>
  </si>
  <si>
    <t>Staff shortages were resolved during 11/12</t>
  </si>
  <si>
    <t>No 2011/12</t>
  </si>
  <si>
    <t>Overexpenditure of R9m</t>
  </si>
  <si>
    <t>Planned:</t>
  </si>
  <si>
    <t>Comprehensive plan to be effected</t>
  </si>
  <si>
    <t>Department should be fully capacitated and active</t>
  </si>
  <si>
    <t>Performance officer appointed</t>
  </si>
  <si>
    <t>Year under review = 10/11??</t>
  </si>
  <si>
    <t>Information processing</t>
  </si>
  <si>
    <t>Vacant positions filled</t>
  </si>
  <si>
    <t>T2.4.3</t>
  </si>
  <si>
    <t>Dates and manner of feedback given to community</t>
  </si>
  <si>
    <t>Issue addressed (Yes/No)</t>
  </si>
  <si>
    <t>Issues raised by community</t>
  </si>
  <si>
    <t>Number of Community members attending</t>
  </si>
  <si>
    <t>Number of Participating Municipal Administrators</t>
  </si>
  <si>
    <t>Number of Participating Municipal Councillors</t>
  </si>
  <si>
    <t>Date of events</t>
  </si>
  <si>
    <t>Nature and purpose of meeting</t>
  </si>
  <si>
    <t>Public Meetings</t>
  </si>
  <si>
    <t>T2.5.1</t>
  </si>
  <si>
    <t>* Section 26  Municipal Systems Act 2000</t>
  </si>
  <si>
    <t>No</t>
  </si>
  <si>
    <t>Were the four quarter aligned reports submitted within stipulated time frames?</t>
  </si>
  <si>
    <t>Yes</t>
  </si>
  <si>
    <t xml:space="preserve">Were the indicators communicated to the public? </t>
  </si>
  <si>
    <t>Do the IDP KPIs align with the provincial KPIs on the 12 Outcomes</t>
  </si>
  <si>
    <t>Do the IDP KPIs lead to functional area KPIs as per the SDBIP?</t>
  </si>
  <si>
    <t>Do the IDP KPIs align to the Section 57 Managers</t>
  </si>
  <si>
    <t>Does the budget align directly to the KPIs in the strategic plan?</t>
  </si>
  <si>
    <t>Are the above aligned and can they calculate into a score?</t>
  </si>
  <si>
    <t>Does the IDP have multi-year targets?</t>
  </si>
  <si>
    <t>Does the IDP have priorities, objectives, KPIs, development strategies?</t>
  </si>
  <si>
    <t>Does the municipality have impact, outcome, input, output indicators?</t>
  </si>
  <si>
    <t>Yes/No</t>
  </si>
  <si>
    <t>IDP Participation and Alignment Criteria*</t>
  </si>
  <si>
    <t>2.5 IDP PARTICIPATION AND ALIGNMENT</t>
  </si>
  <si>
    <t>2.7 ANTI-CORRUPTION AND FRAUD</t>
  </si>
  <si>
    <t>T2.9.1</t>
  </si>
  <si>
    <t>Date of Publication</t>
  </si>
  <si>
    <t>Dates of Public Participation</t>
  </si>
  <si>
    <t>Public Participation Conducted Prior to Adoption of By-Laws (Yes/No)</t>
  </si>
  <si>
    <t xml:space="preserve">Date Revised </t>
  </si>
  <si>
    <t>Newly Developed</t>
  </si>
  <si>
    <t>By-laws Introduced during 2010/11</t>
  </si>
  <si>
    <t>2.9 BY-LAWS</t>
  </si>
  <si>
    <t>T2.10.1</t>
  </si>
  <si>
    <t xml:space="preserve">Note: MFMA S75 sets out the information that a municipality must include in its website as detailed above. Municipalities are, of course encouraged to use their websites more extensively than this to keep their community and stakeholders abreast of service delivery arrangements and municipal developments. </t>
  </si>
  <si>
    <t>All current budget-related policies</t>
  </si>
  <si>
    <t>Current annual and adjustments budgets and all budget-related documents</t>
  </si>
  <si>
    <t>Publishing Date</t>
  </si>
  <si>
    <t>&lt;Yes / No&gt;</t>
  </si>
  <si>
    <t>Documents published on the Municipality's / Entity's Website</t>
  </si>
  <si>
    <t>Municipal Website : Content and Currency of Material</t>
  </si>
  <si>
    <t>2.10 WEBSITES</t>
  </si>
  <si>
    <t>T2.11.2</t>
  </si>
  <si>
    <t>* The percentage indicates the proportion of those surveyed that believed that relevant performance was at least satisfactory</t>
  </si>
  <si>
    <t>(g) Opportunities for consultation on municipal affairs</t>
  </si>
  <si>
    <t>(f) Information supplied by municipality to the public</t>
  </si>
  <si>
    <t>(e) Sanitation</t>
  </si>
  <si>
    <t>(d) Water Supply</t>
  </si>
  <si>
    <t>(c ) Electricity Supply</t>
  </si>
  <si>
    <t>(b) Road Maintenance</t>
  </si>
  <si>
    <t>(a) Refuse Collection</t>
  </si>
  <si>
    <t>Satisfaction with:</t>
  </si>
  <si>
    <t>(c ) Mayor</t>
  </si>
  <si>
    <t>(b) Municipal Service Delivery</t>
  </si>
  <si>
    <t>(a) Municipality</t>
  </si>
  <si>
    <t>Overall satisfaction with:</t>
  </si>
  <si>
    <t>Survey results indicating satisfaction or better (%)*</t>
  </si>
  <si>
    <t>No of people included in survey</t>
  </si>
  <si>
    <t>Survey date</t>
  </si>
  <si>
    <t>Survey method</t>
  </si>
  <si>
    <t>Subject matter of survey</t>
  </si>
  <si>
    <t>T3.1.2</t>
  </si>
  <si>
    <t>Unaccountable water losses</t>
  </si>
  <si>
    <t>Domestic</t>
  </si>
  <si>
    <t>Industrial</t>
  </si>
  <si>
    <t>Forestry</t>
  </si>
  <si>
    <t>Agriculture</t>
  </si>
  <si>
    <t>Total Use of Water by Sector (cubic meters)</t>
  </si>
  <si>
    <t>Water Service Delivery Levels</t>
  </si>
  <si>
    <t>Description</t>
  </si>
  <si>
    <r>
      <t xml:space="preserve">Water: </t>
    </r>
    <r>
      <rPr>
        <b/>
        <sz val="8"/>
        <rFont val="Arial Narrow"/>
        <family val="2"/>
      </rPr>
      <t>(above min level)</t>
    </r>
  </si>
  <si>
    <t>Piped water inside dwelling</t>
  </si>
  <si>
    <t>Piped water inside yard (but not in dwelling)</t>
  </si>
  <si>
    <t>Using public tap (stand pipes )</t>
  </si>
  <si>
    <t>Other water supply (within 200m)</t>
  </si>
  <si>
    <t>Minimum Service Level and Above sub-total</t>
  </si>
  <si>
    <t>Minimum Service Level and Above Percentage</t>
  </si>
  <si>
    <r>
      <t xml:space="preserve">Water: </t>
    </r>
    <r>
      <rPr>
        <b/>
        <sz val="8"/>
        <rFont val="Arial Narrow"/>
        <family val="2"/>
      </rPr>
      <t>(below min level)</t>
    </r>
  </si>
  <si>
    <t>Using public tap (more than 200m from dwelling)</t>
  </si>
  <si>
    <t>Other water supply (more than 200m from dwelling</t>
  </si>
  <si>
    <t>No water supply</t>
  </si>
  <si>
    <t xml:space="preserve">     Below Minimum Service Level sub-total</t>
  </si>
  <si>
    <t>Below Minimum Service Level Percentage</t>
  </si>
  <si>
    <t>Total number of households*</t>
  </si>
  <si>
    <t>* - To include informal settlements</t>
  </si>
  <si>
    <t>T3.1.3</t>
  </si>
  <si>
    <t xml:space="preserve">Households - Water Service Delivery Levels below the minimum     </t>
  </si>
  <si>
    <t>Adjusted Budget</t>
  </si>
  <si>
    <t>Formal Settlements</t>
  </si>
  <si>
    <t xml:space="preserve">Total households </t>
  </si>
  <si>
    <t>Households below minimum service level</t>
  </si>
  <si>
    <t>Proportion of households  below minimum service level</t>
  </si>
  <si>
    <t>Informal Settlements</t>
  </si>
  <si>
    <t>Households ts below minimum service level</t>
  </si>
  <si>
    <t>Proportion of households ts below minimum service level</t>
  </si>
  <si>
    <t>T3.1.4</t>
  </si>
  <si>
    <t>T3.1.1.3</t>
  </si>
  <si>
    <t>Proportion of households receiving 6 kl free#</t>
  </si>
  <si>
    <t>Proportion of households with access to piped water</t>
  </si>
  <si>
    <t>Proportion of households with access to water points*</t>
  </si>
  <si>
    <t>Access to Water</t>
  </si>
  <si>
    <t>Access To Water</t>
  </si>
  <si>
    <t>Use table below to populate graph</t>
  </si>
  <si>
    <t>Target</t>
  </si>
  <si>
    <t>Employees</t>
  </si>
  <si>
    <t>T4.1.1</t>
  </si>
  <si>
    <t>Totals</t>
  </si>
  <si>
    <t>Corporate Policy Offices and Other</t>
  </si>
  <si>
    <t>Sport and Recreation</t>
  </si>
  <si>
    <t>Security and Safety</t>
  </si>
  <si>
    <t>Health</t>
  </si>
  <si>
    <t>Enviromental Proctection</t>
  </si>
  <si>
    <t>Community &amp; Social Services</t>
  </si>
  <si>
    <t>Local Economic Development</t>
  </si>
  <si>
    <t>Planning (Strategic &amp; Regulatary)</t>
  </si>
  <si>
    <t>Planning</t>
  </si>
  <si>
    <t>Transport</t>
  </si>
  <si>
    <t>Roads</t>
  </si>
  <si>
    <t>Waste Water (Stormwater Drainage)</t>
  </si>
  <si>
    <t>Housing</t>
  </si>
  <si>
    <t>Waste Management</t>
  </si>
  <si>
    <t>Electricity</t>
  </si>
  <si>
    <t>Waste Water (Sanitation)</t>
  </si>
  <si>
    <t>Water</t>
  </si>
  <si>
    <t>Varience</t>
  </si>
  <si>
    <t>Approved Posts</t>
  </si>
  <si>
    <t>2010/2011</t>
  </si>
  <si>
    <t>The rest of the chapter is not  completed</t>
  </si>
  <si>
    <t>T4.1.3</t>
  </si>
  <si>
    <t>2008/2009</t>
  </si>
  <si>
    <t>Turn-over Rate*</t>
  </si>
  <si>
    <t>Terminations during the Financial Year</t>
  </si>
  <si>
    <t>Total Appointments as of beginning of Financial Year</t>
  </si>
  <si>
    <t>Turn-over Rate</t>
  </si>
  <si>
    <t>T4.1.2</t>
  </si>
  <si>
    <t>Note: *For posts which are established and funded in the approved budget or adjustments budget (where changes in employee provision have been made). Full-time equivalents are calculated by taking the total number of working days lost (excluding weekends and public holidays) while a post remains vacant and adding together all such days lost by all posts within the same set (e.g. ‘senior management’) then dividing that total by 250 to give the number of posts equivalent to the accumulated days.</t>
  </si>
  <si>
    <t>Highly skilled supervision: levels 9-12  (Finance posts)</t>
  </si>
  <si>
    <t>Highly skilled supervision: levels 9-12 (excluding Finance posts)</t>
  </si>
  <si>
    <t>Senior management: Levels 13-15 (Finance posts)</t>
  </si>
  <si>
    <t>Senior management: Levels 13-15 (excluding Finance Posts)</t>
  </si>
  <si>
    <t>Fire fighters</t>
  </si>
  <si>
    <t>Municipal Police</t>
  </si>
  <si>
    <t>Other S57 Managers (Finance posts)</t>
  </si>
  <si>
    <t>Other S57 Managers (excluding Finance Posts)</t>
  </si>
  <si>
    <t>CFO</t>
  </si>
  <si>
    <t xml:space="preserve">Municipal Manager </t>
  </si>
  <si>
    <r>
      <t xml:space="preserve">*Variances 
</t>
    </r>
    <r>
      <rPr>
        <b/>
        <sz val="10"/>
        <color indexed="8"/>
        <rFont val="Calibri"/>
        <family val="2"/>
      </rPr>
      <t>(as a proportion of total posts in each category)</t>
    </r>
  </si>
  <si>
    <r>
      <t xml:space="preserve">*Variances            </t>
    </r>
    <r>
      <rPr>
        <b/>
        <sz val="10"/>
        <color indexed="8"/>
        <rFont val="Calibri"/>
        <family val="2"/>
      </rPr>
      <t>(Total time that vacancies exist using fulltime equivalents)</t>
    </r>
  </si>
  <si>
    <t>*Total Approved Posts</t>
  </si>
  <si>
    <t>Designations</t>
  </si>
  <si>
    <t>T4.2.1</t>
  </si>
  <si>
    <t>Other:</t>
  </si>
  <si>
    <t>Uniforms and Protective Clothing</t>
  </si>
  <si>
    <t>Work Organisation</t>
  </si>
  <si>
    <t>Special Skills</t>
  </si>
  <si>
    <t>Smoking</t>
  </si>
  <si>
    <t>Skills Development</t>
  </si>
  <si>
    <t>Sexual Harassment</t>
  </si>
  <si>
    <t>Resettlement</t>
  </si>
  <si>
    <t>Remuneration Scales and Allowances</t>
  </si>
  <si>
    <t>Recruitment, Selection and Appointments</t>
  </si>
  <si>
    <t>Payroll Deductions</t>
  </si>
  <si>
    <t>Organisational Rights</t>
  </si>
  <si>
    <t>Official Working Hours and Overtime</t>
  </si>
  <si>
    <t>Official transport to attend Funerals</t>
  </si>
  <si>
    <t>Official Journeys</t>
  </si>
  <si>
    <t>Official Housing</t>
  </si>
  <si>
    <t>Occupational Health and Safety</t>
  </si>
  <si>
    <t>Leave</t>
  </si>
  <si>
    <t>Job Evaluation</t>
  </si>
  <si>
    <t>Information Technology</t>
  </si>
  <si>
    <t>Human Resource and Development</t>
  </si>
  <si>
    <t>HIV/Aids</t>
  </si>
  <si>
    <t>Grievance Procedures</t>
  </si>
  <si>
    <t>Exit Management</t>
  </si>
  <si>
    <t xml:space="preserve"> Employment Equity</t>
  </si>
  <si>
    <t>Employee Assistance / Wellness</t>
  </si>
  <si>
    <t>Essential Services</t>
  </si>
  <si>
    <t>Collective Agreement</t>
  </si>
  <si>
    <t>Disciplinary Code and Procedures</t>
  </si>
  <si>
    <t>Delegations, Authorisation &amp; Responsibility</t>
  </si>
  <si>
    <t>Code of Conduct for employees</t>
  </si>
  <si>
    <t>02/02/2008</t>
  </si>
  <si>
    <t>Attraction and Retention</t>
  </si>
  <si>
    <t>Affirmative Action</t>
  </si>
  <si>
    <t xml:space="preserve">% </t>
  </si>
  <si>
    <t>Date adopted by council or comment on failure to adopt</t>
  </si>
  <si>
    <t xml:space="preserve"> Reviewed</t>
  </si>
  <si>
    <t>Completed</t>
  </si>
  <si>
    <t>Name of Policy</t>
  </si>
  <si>
    <t>HR Policies and Plans</t>
  </si>
  <si>
    <t>T4.3.2</t>
  </si>
  <si>
    <t>MM and S57</t>
  </si>
  <si>
    <t>Senior management (Levels 13-15)</t>
  </si>
  <si>
    <t>Highly skilled supervision             (levels 9-12)</t>
  </si>
  <si>
    <t>Highly skilled production (levels 6-8)</t>
  </si>
  <si>
    <t>Skilled (Levels 3-5)</t>
  </si>
  <si>
    <t>Lower skilled          (Levels 1-2)</t>
  </si>
  <si>
    <t>Days</t>
  </si>
  <si>
    <t>Estimated cost</t>
  </si>
  <si>
    <t>*Average sick leave per Employees</t>
  </si>
  <si>
    <t>Total employees in post*</t>
  </si>
  <si>
    <t>Employees using sick leave</t>
  </si>
  <si>
    <t>Proportion of sick leave without medical certification</t>
  </si>
  <si>
    <t>Total sick leave</t>
  </si>
  <si>
    <t>Salary band</t>
  </si>
  <si>
    <t>Number of days and Cost of Sick Leave (excluding injuries on duty)</t>
  </si>
  <si>
    <t>T4.3.1</t>
  </si>
  <si>
    <t>Fatal</t>
  </si>
  <si>
    <t>Permanent disablement</t>
  </si>
  <si>
    <t>Temporary total disablement</t>
  </si>
  <si>
    <t>Required basic medical attention only</t>
  </si>
  <si>
    <t>Total Estimated Cost</t>
  </si>
  <si>
    <t>Average Injury Leave per employee</t>
  </si>
  <si>
    <t>Average injury leave taken per employee</t>
  </si>
  <si>
    <t>Employees using injury leave</t>
  </si>
  <si>
    <t>Injury Leave Taken</t>
  </si>
  <si>
    <t>Type of injury</t>
  </si>
  <si>
    <t>Number and Cost of Injuries on Duty</t>
  </si>
  <si>
    <t>T4.3.6</t>
  </si>
  <si>
    <t>Date Finalised</t>
  </si>
  <si>
    <t>Disciplinary action taken</t>
  </si>
  <si>
    <t>Nature of Alleged Misconduct and Rand value of any loss to the municipality</t>
  </si>
  <si>
    <t xml:space="preserve"> Position</t>
  </si>
  <si>
    <t>Disciplinary Action Taken on Cases of Financial Misconduct</t>
  </si>
  <si>
    <t>T4.3.5</t>
  </si>
  <si>
    <t>Details of Disciplinary Action taken or Status of Case and Reasons why not Finalised</t>
  </si>
  <si>
    <t>Date of Suspension</t>
  </si>
  <si>
    <t>Nature of Alleged Misconduct</t>
  </si>
  <si>
    <t>Number and Period of Suspensions</t>
  </si>
  <si>
    <t>T4.4.1</t>
  </si>
  <si>
    <t>Highly skilled supervision (levels 9-12)</t>
  </si>
  <si>
    <t>Lower skilled (Levels 1-2)</t>
  </si>
  <si>
    <t>Proportion of beneficiaries within group</t>
  </si>
  <si>
    <t>Expenditure on rewards    2008/09</t>
  </si>
  <si>
    <t>Number of beneficiaries</t>
  </si>
  <si>
    <t>Total number of employees in group</t>
  </si>
  <si>
    <t>Gender</t>
  </si>
  <si>
    <t>Beneficiary profile</t>
  </si>
  <si>
    <t xml:space="preserve"> Performance Rewards By Gender</t>
  </si>
  <si>
    <t>T4.5.1</t>
  </si>
  <si>
    <t>Sub total</t>
  </si>
  <si>
    <t>Professionals</t>
  </si>
  <si>
    <t>Technicians and associate professionals</t>
  </si>
  <si>
    <t>Councillors, senior officials and managers</t>
  </si>
  <si>
    <t>Other forms of training</t>
  </si>
  <si>
    <t>Skills programmes &amp; other short courses</t>
  </si>
  <si>
    <t>Learnerships</t>
  </si>
  <si>
    <t>Management level</t>
  </si>
  <si>
    <t>Skills Matrix</t>
  </si>
  <si>
    <t>T4.5.3</t>
  </si>
  <si>
    <t>*R</t>
  </si>
  <si>
    <t>%*</t>
  </si>
  <si>
    <t xml:space="preserve">*% and *R value of municipal salaries (original budget) allocated  for workplace skills plan. </t>
  </si>
  <si>
    <t>Elementary occupations</t>
  </si>
  <si>
    <t>Plant and machine operators and assemblers</t>
  </si>
  <si>
    <t>Service and sales workers</t>
  </si>
  <si>
    <t>Clerks</t>
  </si>
  <si>
    <t>Legislators, senior officials and managers</t>
  </si>
  <si>
    <t xml:space="preserve">MM and S57 </t>
  </si>
  <si>
    <t xml:space="preserve">Total </t>
  </si>
  <si>
    <t>Employees as at the beginning of the financial year</t>
  </si>
  <si>
    <t>Skills Development Expenditure</t>
  </si>
  <si>
    <t>T4.5.2</t>
  </si>
  <si>
    <t>* This is a statutory report under the National Treasury: Local Government: MFMA Competency Regulations (June 2007)</t>
  </si>
  <si>
    <t>TOTAL</t>
  </si>
  <si>
    <t>Supply chain management senior managers</t>
  </si>
  <si>
    <t>Heads of supply chain management units</t>
  </si>
  <si>
    <t>Supply Chain Management Officials</t>
  </si>
  <si>
    <t>Any other financial officials</t>
  </si>
  <si>
    <t>Senior managers</t>
  </si>
  <si>
    <t>Chief financial officer</t>
  </si>
  <si>
    <t>Accounting officer</t>
  </si>
  <si>
    <t>Financial Officials</t>
  </si>
  <si>
    <t>Consolidated: Total number of officials that meet prescribed competency levels (Regulation 14(4)(e))</t>
  </si>
  <si>
    <t>Consolidated: Total number of officials whose performance agreements comply with Regulation 16 (Regulation 14(4)(f))</t>
  </si>
  <si>
    <t>Consolidated: Competency assessments completed for A and B (Regulation 14(4)(b) and (d))</t>
  </si>
  <si>
    <t>Consolidated: Total of A and B</t>
  </si>
  <si>
    <t>B. 
Total number of officials employed by municipal entities (Regulation 14(4)(a) and (c)</t>
  </si>
  <si>
    <t>A. 
Total number of officials employed  by municipality (Regulation 14(4)(a) and (c))</t>
  </si>
  <si>
    <t>Financial Competency Development:  Progress Report*</t>
  </si>
  <si>
    <t>T5.2.3</t>
  </si>
  <si>
    <t>Provide a comprehensive response to this schedule</t>
  </si>
  <si>
    <t>Water supply</t>
  </si>
  <si>
    <t>Beatrix Mines Subsidy</t>
  </si>
  <si>
    <t>Private Sector / Organisations</t>
  </si>
  <si>
    <t>Lejweleputswa District Municipality</t>
  </si>
  <si>
    <t>Other Government Spheres/Development Aid Agencies</t>
  </si>
  <si>
    <t>Infrastracture development</t>
  </si>
  <si>
    <t>DBSA</t>
  </si>
  <si>
    <t>Parastatals</t>
  </si>
  <si>
    <t>Nature and benefit from the grant
received, include description of any contributions in kind</t>
  </si>
  <si>
    <t>Date  Municipal contribution terminates</t>
  </si>
  <si>
    <t>Date Grant terminates</t>
  </si>
  <si>
    <t>Details of Donor</t>
  </si>
  <si>
    <t>Grants Received From Sources Other Than Division of Revenue Act (DORA)</t>
  </si>
  <si>
    <t>Total expenditure</t>
  </si>
  <si>
    <t>Operating Expenditure</t>
  </si>
  <si>
    <t>Capital Expenditure</t>
  </si>
  <si>
    <t>Un-audited Full Year Total</t>
  </si>
  <si>
    <t>% of Expenditure Budget</t>
  </si>
  <si>
    <t>T5.3.2</t>
  </si>
  <si>
    <t>Policies in Place to Manage Asset</t>
  </si>
  <si>
    <t>Describe Key Issues</t>
  </si>
  <si>
    <t>bucked eradication</t>
  </si>
  <si>
    <t>Future Purpose of Asset</t>
  </si>
  <si>
    <t>Infrastructure Assets</t>
  </si>
  <si>
    <t>Capital Implications</t>
  </si>
  <si>
    <t>Asset Value</t>
  </si>
  <si>
    <t>Project Management</t>
  </si>
  <si>
    <t>Staff Responsibilities</t>
  </si>
  <si>
    <t>Kabelo Mosepele</t>
  </si>
  <si>
    <t>Key Staff Involved</t>
  </si>
  <si>
    <t xml:space="preserve">Infrastructure </t>
  </si>
  <si>
    <t>Asset Type</t>
  </si>
  <si>
    <t>Installation of 300 and 322 VIP's</t>
  </si>
  <si>
    <t>Tshwaraganang,Malebogo:Installation of VIP's</t>
  </si>
  <si>
    <t>Name</t>
  </si>
  <si>
    <t>Asset 3</t>
  </si>
  <si>
    <t>Water Supply</t>
  </si>
  <si>
    <t>Infrastracture Assets</t>
  </si>
  <si>
    <t>Infrastracture</t>
  </si>
  <si>
    <t>Drilling of Boreholes</t>
  </si>
  <si>
    <t>Dealesville Drilling and Developing Boreholes</t>
  </si>
  <si>
    <t>Asset 2</t>
  </si>
  <si>
    <t>For billing purpose</t>
  </si>
  <si>
    <t>Project Managemnt</t>
  </si>
  <si>
    <t>Infrastructure</t>
  </si>
  <si>
    <t>Installation of Water Meter</t>
  </si>
  <si>
    <t>Dealesville/Tshwarahanang,Boshof/seretse:Water Meters</t>
  </si>
  <si>
    <t>Asset 1</t>
  </si>
  <si>
    <t>T5.3.4</t>
  </si>
  <si>
    <t>Repairs and Maintenance Expenditure</t>
  </si>
  <si>
    <t>Budget variance</t>
  </si>
  <si>
    <t>(Available cash + Investments)/monthly fixed operational expenditure</t>
  </si>
  <si>
    <t>Cost coverage</t>
  </si>
  <si>
    <t>current year 
unaudited</t>
  </si>
  <si>
    <t>09/10</t>
  </si>
  <si>
    <t>Basis of calculation</t>
  </si>
  <si>
    <t>Ratio</t>
  </si>
  <si>
    <t>Current assets/current liabilities</t>
  </si>
  <si>
    <t>Liquidity Current Ratio</t>
  </si>
  <si>
    <t>Borrowing</t>
  </si>
  <si>
    <t>Own capex</t>
  </si>
  <si>
    <t>Fixed operational expenditure % assumption</t>
  </si>
  <si>
    <t>Monthly fixed operational expenditure</t>
  </si>
  <si>
    <t>Debtors &gt; 90 days</t>
  </si>
  <si>
    <t>Calculation data</t>
  </si>
  <si>
    <t>2. Only include if services provided by the municipality</t>
  </si>
  <si>
    <t>1. Consumer debtors &gt; 12 months old are excluded from current assets</t>
  </si>
  <si>
    <t>iii. Cost coverage</t>
  </si>
  <si>
    <t>Total outstanding service debtors/annual revenue received for services</t>
  </si>
  <si>
    <t>ii.O/S Service Debtors to Revenue</t>
  </si>
  <si>
    <t>(Total Operating Revenue - Operating Grants)/Debt service payments due within financial year)</t>
  </si>
  <si>
    <t>i. Debt coverage</t>
  </si>
  <si>
    <t>IDP regulation financial viability indicators</t>
  </si>
  <si>
    <t>FC&amp;D/(Total Revenue - capital revenue)</t>
  </si>
  <si>
    <t>Finance charges &amp; Depreciation</t>
  </si>
  <si>
    <t>R&amp;M/(Total Revenue excluding capital revenue)</t>
  </si>
  <si>
    <t>Total remuneration/(Total Revenue - capital revenue)</t>
  </si>
  <si>
    <t>Remuneration</t>
  </si>
  <si>
    <t>Employee costs/(Total Revenue - capital revenue)</t>
  </si>
  <si>
    <t>Employee costs</t>
  </si>
  <si>
    <t>% Volume (units purchased and own source less units sold)/Total units purchased and own source</t>
  </si>
  <si>
    <t>Water Distribution Losses (2)</t>
  </si>
  <si>
    <t>% Volume (units purchased and generated less units sold)/units purchased and generated</t>
  </si>
  <si>
    <t>Electricity Distribution Losses (2)</t>
  </si>
  <si>
    <t>Other Indicators</t>
  </si>
  <si>
    <t>Unfunded Provns./Total Provisions</t>
  </si>
  <si>
    <t>Provisions not funded - %</t>
  </si>
  <si>
    <t>Funding of Provisions</t>
  </si>
  <si>
    <t>% of Creditors Paid Within Terms (within`MFMA' s 65(e))</t>
  </si>
  <si>
    <t>Creditors System Efficiency</t>
  </si>
  <si>
    <t>Creditors Management</t>
  </si>
  <si>
    <t>Debtors &gt; 12 Mths Recovered/Total Debtors &gt; 12 Months Old</t>
  </si>
  <si>
    <t>Longstanding Debtors Recovered</t>
  </si>
  <si>
    <t>Total Outstanding Debtors to Annual Revenue</t>
  </si>
  <si>
    <t>Outstanding Debtors to Revenue</t>
  </si>
  <si>
    <t>Last 12 Mths Receipts/Last 12 Mths Billing</t>
  </si>
  <si>
    <t>Annual Debtors Collection Rate (Payment Level %)</t>
  </si>
  <si>
    <t>Revenue Management</t>
  </si>
  <si>
    <t>Monetary Assets/Current Liabilities</t>
  </si>
  <si>
    <t>Liquidity Ratio</t>
  </si>
  <si>
    <t>Current assets less debtors &gt; 90 days/current liabilities</t>
  </si>
  <si>
    <t>Current Ratio adjusted for aged debtors</t>
  </si>
  <si>
    <t>Current Ratio</t>
  </si>
  <si>
    <t>Liquidity</t>
  </si>
  <si>
    <t>Long Term Borrowing/ Funds &amp; Reserves</t>
  </si>
  <si>
    <t>Gearing</t>
  </si>
  <si>
    <t>Loans, Creditors, Overdraft &amp; Tax Provision/ Funds &amp; Reserves</t>
  </si>
  <si>
    <t>Debt to Equity</t>
  </si>
  <si>
    <t>Safety of Capital</t>
  </si>
  <si>
    <t>Borrowing/Capital expenditure excl. transfers and grants and contributions</t>
  </si>
  <si>
    <t>Borrowed funding of 'own' capital expenditure</t>
  </si>
  <si>
    <t>Interest &amp; Principal Paid /Operating Expenditure</t>
  </si>
  <si>
    <t>Capital Charges to Operating Expenditure</t>
  </si>
  <si>
    <t>Credit Rating</t>
  </si>
  <si>
    <t>Total Long-Term Borrowing/Total Assets</t>
  </si>
  <si>
    <t>Borrowing to Asset Ratio</t>
  </si>
  <si>
    <t>Borrowing Management</t>
  </si>
  <si>
    <t>Budget Year +2 2012/13</t>
  </si>
  <si>
    <t>Budget Year +1 2011/12</t>
  </si>
  <si>
    <t>Budget Year 2010/11</t>
  </si>
  <si>
    <t>Pre-audit outcome</t>
  </si>
  <si>
    <t>Full Year Forecast</t>
  </si>
  <si>
    <t>Audited Outcome</t>
  </si>
  <si>
    <t>Description of financial indicator</t>
  </si>
  <si>
    <t>Choose name from list - Supporting Table SA8 Performance indicators and benchmarks</t>
  </si>
  <si>
    <t>Txxx</t>
  </si>
  <si>
    <t>Other expenditure: Water</t>
  </si>
  <si>
    <t>Bulk purchases: Water</t>
  </si>
  <si>
    <t>Repairs and maintenance: Water</t>
  </si>
  <si>
    <t>Provision for working capital: Water</t>
  </si>
  <si>
    <t>Employee related costs: Water</t>
  </si>
  <si>
    <t>Other revenue: Water</t>
  </si>
  <si>
    <t>Grants &amp; subsidies: Water</t>
  </si>
  <si>
    <t>Service charges: Water</t>
  </si>
  <si>
    <t>Other expenditure: Electricity</t>
  </si>
  <si>
    <t>Bulk purchases: Electricity</t>
  </si>
  <si>
    <t>Repairs and maintenance: Electricity</t>
  </si>
  <si>
    <t>Provision for working capital: Electricity</t>
  </si>
  <si>
    <t>Employee related costs: Electricity</t>
  </si>
  <si>
    <t>Other revenue: Electricity</t>
  </si>
  <si>
    <t>Grants &amp; subsidies: Electricity</t>
  </si>
  <si>
    <t>Service charges: Electricity</t>
  </si>
  <si>
    <t>Other expenditure</t>
  </si>
  <si>
    <t>Bulk purchases</t>
  </si>
  <si>
    <t>Repairs and maintenance</t>
  </si>
  <si>
    <t>Provision for working capital</t>
  </si>
  <si>
    <t>Employee related costs</t>
  </si>
  <si>
    <t>Other own revenue</t>
  </si>
  <si>
    <t>Service charges</t>
  </si>
  <si>
    <t>Property rates</t>
  </si>
  <si>
    <t>Other payments</t>
  </si>
  <si>
    <t>Statutory Payments (including VAT)</t>
  </si>
  <si>
    <t>External loans repaid</t>
  </si>
  <si>
    <t>Investments made</t>
  </si>
  <si>
    <t>Capital payments</t>
  </si>
  <si>
    <t>Cash and creditor payments</t>
  </si>
  <si>
    <t>Salaries, wages and allowances</t>
  </si>
  <si>
    <t>Other Receipts</t>
  </si>
  <si>
    <t>Statutory Receipts (including VAT)</t>
  </si>
  <si>
    <t>Investments Redeemed</t>
  </si>
  <si>
    <t>Grants and subsidies</t>
  </si>
  <si>
    <t>External Loans</t>
  </si>
  <si>
    <t>Internal contributions</t>
  </si>
  <si>
    <t>Roads, Pavements, Bridges and storm water</t>
  </si>
  <si>
    <t>Water and sanitation</t>
  </si>
  <si>
    <t>Adjusted Budget Variance</t>
  </si>
  <si>
    <t>Original Budget variance</t>
  </si>
  <si>
    <t>R million</t>
  </si>
  <si>
    <t>T6.1.1</t>
  </si>
  <si>
    <t>Remedial Action Taken</t>
  </si>
  <si>
    <t>Non-Compliance Issues</t>
  </si>
  <si>
    <t>Audit Report Status*:</t>
  </si>
  <si>
    <t xml:space="preserve">Note:*The report status is supplied by the Auditor General and ranges from unqualified (at best); to unqualified with other matters specified; qualified; adverse; and disclaimed (at worse)                                                                                                                  </t>
  </si>
  <si>
    <t>T6.2.1</t>
  </si>
  <si>
    <t>Status of audit report:</t>
  </si>
  <si>
    <t>T6.1.2</t>
  </si>
  <si>
    <t>Audit Report Status:</t>
  </si>
  <si>
    <t>T6.2.2</t>
  </si>
  <si>
    <t xml:space="preserve">** Inclusion of "Status" depends on nature of AG's remarks on Performance Data.                                                                                                                                                 </t>
  </si>
  <si>
    <t>* This table will be completed prior to the publication of the Annual report but following the receipt of the Auditor- General Report on Service Delivery Performance 2008/09</t>
  </si>
  <si>
    <t>Status of audit report**:</t>
  </si>
  <si>
    <t xml:space="preserve">Employees in post as at 30 June 2012 </t>
  </si>
  <si>
    <t>Number of skilled employees required and actual as at 30 June 2012</t>
  </si>
  <si>
    <t>Actual 30 June 2011</t>
  </si>
  <si>
    <t>MM and S56</t>
  </si>
  <si>
    <t xml:space="preserve">Actual Grant                    
'09/10
</t>
  </si>
  <si>
    <t xml:space="preserve">Actual Grant
'10/11
</t>
  </si>
  <si>
    <t>11/12
Municipal Contribution</t>
  </si>
  <si>
    <t>TREATMENT OF THE THREE LARGEST ASSETS ACQUIRED 2011/12</t>
  </si>
  <si>
    <t>2011/2012</t>
  </si>
  <si>
    <t>Repair and Maintenance Expenditure 2011/2012</t>
  </si>
  <si>
    <t>10/11</t>
  </si>
  <si>
    <t>2011/12</t>
  </si>
  <si>
    <t>Stock farming, plant production &amp; employment opportunities</t>
  </si>
  <si>
    <t>Job creation and economic development opportunity</t>
  </si>
  <si>
    <t>Financial Overview - 2011/12</t>
  </si>
  <si>
    <t>Submit draft 11/12 Annual Report to Internal Audit and Auditor General.</t>
  </si>
  <si>
    <t>The previous annual report (2010/11)</t>
  </si>
  <si>
    <t>The annual report (2011/12) published/to be published</t>
  </si>
  <si>
    <t>All current performance agreements required in terms of section 57(1)(b) of the Municipal Systems Act (2011/12) and resulting scorecards</t>
  </si>
  <si>
    <t>All service delivery agreements (2011/12)</t>
  </si>
  <si>
    <t>All long-term borrowing contracts (2011/12)</t>
  </si>
  <si>
    <t>All supply chain management contracts above a prescribed value (give value) for 2011/12</t>
  </si>
  <si>
    <t>An information statement containing a list of assets over a prescribed value that have been disposed of in terms of section 14 (2) or (4) during 2011/12</t>
  </si>
  <si>
    <t>Contracts agreed in 2011/12 to which subsection (1) of section 33 apply, subject to subsection (3) of that section</t>
  </si>
  <si>
    <t>Public-private partnership agreements referred to in section 120 made in 2011/12</t>
  </si>
  <si>
    <t>All quarterly reports tabled in the council in terms of section 52 (d) during 2011/12</t>
  </si>
  <si>
    <t>Satisfaction Surveys Undertaken during 2010/11 and 2011/12</t>
  </si>
  <si>
    <t>Vacancy Rate 2011/12</t>
  </si>
  <si>
    <t>Actual 30 June 2012</t>
  </si>
  <si>
    <t>11/12</t>
  </si>
  <si>
    <t>Current Year '2011/12</t>
  </si>
  <si>
    <t>2012/13 Medium Term Revenue &amp; Expenditure Framework</t>
  </si>
  <si>
    <t>Auditor-General Report on Financial Performance 2011/12</t>
  </si>
  <si>
    <t>QUALIFIED</t>
  </si>
  <si>
    <t>Auditor-General Report on Financial Performance 2011/12*</t>
  </si>
  <si>
    <t>Auditor-General Report on Service Delivery Performance 2010/11</t>
  </si>
  <si>
    <t xml:space="preserve">QUALIFIED </t>
  </si>
  <si>
    <t>DISCLAIMED</t>
  </si>
  <si>
    <t>Auditor-General Report on Service Delivery Performance 2011/12*</t>
  </si>
  <si>
    <t xml:space="preserve"> </t>
  </si>
  <si>
    <t>The statistics provided above are based on information obtained from the attendance (duty) register as well as sick-leave forms. The HR department started during the year under review to rectify and update the filling in personnel files including the correct management and administartion of leave in general. The management of sick-leave has to be firm but fair to curb misuse. The filling of vacant posts will enable the municipality to grand more workers annual leave at a given point in time without compromising the rendering of basic services.</t>
  </si>
  <si>
    <t>Recept</t>
  </si>
  <si>
    <t>Fraud</t>
  </si>
  <si>
    <t>No policy in place</t>
  </si>
  <si>
    <t>Performance Management Framwork</t>
  </si>
  <si>
    <t>Receptionist</t>
  </si>
  <si>
    <t>awaiting verdict</t>
  </si>
  <si>
    <t>Stil in progress</t>
  </si>
  <si>
    <t>awaiting for verdict</t>
  </si>
  <si>
    <t>still in progess</t>
  </si>
  <si>
    <t xml:space="preserve">* </t>
  </si>
  <si>
    <t>To be presented to Council in February 2013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</si>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</sst>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F800]dddd\,\ mmmm\ dd\,\ yyyy"/>
    <numFmt numFmtId="166" formatCode="[$-409]d\-mmm\-yy;@"/>
    <numFmt numFmtId="167" formatCode="_(* #,##0_);_(* \(#,##0\);_(* &quot;-&quot;??_);_(@_)"/>
    <numFmt numFmtId="168" formatCode="_(* #,##0,_);_(* \(#,##0,\);_(* &quot;–&quot;?_);_(@_)"/>
    <numFmt numFmtId="169" formatCode="0.0%"/>
    <numFmt numFmtId="170" formatCode="[$-409]d\-mmm\-yyyy;@"/>
    <numFmt numFmtId="171" formatCode="00000"/>
    <numFmt numFmtId="172" formatCode="yyyy/mm/dd;@"/>
    <numFmt numFmtId="173" formatCode="_ * #,##0_ ;_ * \-#,##0_ ;_ * &quot;-&quot;??_ ;_ @_ "/>
    <numFmt numFmtId="174" formatCode="_(* #,##0,,_);_(* \(#,##0,,\);_(* &quot;–&quot;?_);_(@_)"/>
    <numFmt numFmtId="175" formatCode="_(* #,##0.0_);_(* \(#,##0.0\);_(* &quot;–&quot;?_);_(@_)"/>
    <numFmt numFmtId="176" formatCode="#,###,;\(#,###,\)"/>
  </numFmts>
  <fonts count="54" x14ac:knownFonts="1">
    <font>
      <sz val="11"/>
      <color theme="1"/>
      <name val="Calibri"/>
      <family val="2"/>
      <scheme val="minor"/>
    </font>
    <font>
      <b/>
      <sz val="11"/>
      <color theme="1"/>
      <name val="Calibri"/>
      <family val="2"/>
      <scheme val="minor"/>
    </font>
    <font>
      <sz val="11"/>
      <color theme="1"/>
      <name val="Calibri"/>
      <family val="2"/>
      <scheme val="minor"/>
    </font>
    <font>
      <sz val="8"/>
      <name val="Arial Narrow"/>
      <family val="2"/>
    </font>
    <font>
      <sz val="11"/>
      <name val="Arial Narrow"/>
      <family val="2"/>
    </font>
    <font>
      <b/>
      <sz val="12"/>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1"/>
      <color indexed="8"/>
      <name val="Calibri"/>
      <family val="2"/>
    </font>
    <font>
      <i/>
      <sz val="11"/>
      <color theme="1"/>
      <name val="Calibri"/>
      <family val="2"/>
      <scheme val="minor"/>
    </font>
    <font>
      <b/>
      <sz val="11"/>
      <color rgb="FF000000"/>
      <name val="Calibri"/>
      <family val="2"/>
      <scheme val="minor"/>
    </font>
    <font>
      <b/>
      <sz val="8.8000000000000007"/>
      <color rgb="FF1155CC"/>
      <name val="Arial"/>
      <family val="2"/>
    </font>
    <font>
      <sz val="9"/>
      <color theme="1"/>
      <name val="Calibri"/>
      <family val="2"/>
      <scheme val="minor"/>
    </font>
    <font>
      <b/>
      <sz val="9"/>
      <color theme="1"/>
      <name val="Calibri"/>
      <family val="2"/>
      <scheme val="minor"/>
    </font>
    <font>
      <b/>
      <sz val="9"/>
      <color theme="6"/>
      <name val="Calibri"/>
      <family val="2"/>
      <scheme val="minor"/>
    </font>
    <font>
      <sz val="10"/>
      <color theme="6"/>
      <name val="Calibri"/>
      <family val="2"/>
      <scheme val="minor"/>
    </font>
    <font>
      <sz val="12"/>
      <color theme="1"/>
      <name val="Calibri"/>
      <family val="2"/>
      <scheme val="minor"/>
    </font>
    <font>
      <sz val="12"/>
      <color theme="1"/>
      <name val="Times New Roman"/>
      <family val="1"/>
    </font>
    <font>
      <b/>
      <sz val="11"/>
      <name val="Calibri"/>
      <family val="2"/>
      <scheme val="minor"/>
    </font>
    <font>
      <b/>
      <sz val="8"/>
      <name val="Arial Narrow"/>
      <family val="2"/>
    </font>
    <font>
      <b/>
      <i/>
      <u/>
      <sz val="8"/>
      <name val="Arial Narrow"/>
      <family val="2"/>
    </font>
    <font>
      <i/>
      <sz val="8"/>
      <name val="Arial Narrow"/>
      <family val="2"/>
    </font>
    <font>
      <b/>
      <sz val="10"/>
      <name val="Arial Narrow"/>
      <family val="2"/>
    </font>
    <font>
      <b/>
      <i/>
      <sz val="12"/>
      <color theme="1"/>
      <name val="Calibri"/>
      <family val="2"/>
      <scheme val="minor"/>
    </font>
    <font>
      <sz val="8"/>
      <color theme="1"/>
      <name val="Calibri"/>
      <family val="2"/>
      <scheme val="minor"/>
    </font>
    <font>
      <sz val="9"/>
      <name val="Calibri"/>
      <family val="2"/>
      <scheme val="minor"/>
    </font>
    <font>
      <sz val="10"/>
      <name val="Arial Narrow"/>
      <family val="2"/>
    </font>
    <font>
      <b/>
      <sz val="12"/>
      <name val="Arial Narrow"/>
      <family val="2"/>
    </font>
    <font>
      <b/>
      <sz val="11"/>
      <color rgb="FFFFFF00"/>
      <name val="Calibri"/>
      <family val="2"/>
      <scheme val="minor"/>
    </font>
    <font>
      <sz val="11"/>
      <name val="Calibri"/>
      <family val="2"/>
    </font>
    <font>
      <sz val="8"/>
      <name val="Calibri"/>
      <family val="2"/>
    </font>
    <font>
      <b/>
      <sz val="11"/>
      <color indexed="8"/>
      <name val="Calibri"/>
      <family val="2"/>
    </font>
    <font>
      <b/>
      <sz val="12"/>
      <color indexed="8"/>
      <name val="Calibri"/>
      <family val="2"/>
    </font>
    <font>
      <sz val="11"/>
      <color indexed="8"/>
      <name val="Calibri"/>
      <family val="2"/>
    </font>
    <font>
      <b/>
      <sz val="10"/>
      <color indexed="8"/>
      <name val="Calibri"/>
      <family val="2"/>
    </font>
    <font>
      <sz val="10"/>
      <color indexed="8"/>
      <name val="Calibri"/>
      <family val="2"/>
    </font>
    <font>
      <sz val="10"/>
      <name val="Calibri"/>
      <family val="2"/>
    </font>
    <font>
      <sz val="12"/>
      <color indexed="8"/>
      <name val="Calibri"/>
      <family val="2"/>
    </font>
    <font>
      <sz val="9"/>
      <color indexed="8"/>
      <name val="Calibri"/>
      <family val="2"/>
    </font>
    <font>
      <b/>
      <sz val="9"/>
      <color indexed="8"/>
      <name val="Calibri"/>
      <family val="2"/>
    </font>
    <font>
      <b/>
      <sz val="8"/>
      <name val="Arial"/>
      <family val="2"/>
    </font>
    <font>
      <sz val="8"/>
      <name val="Arial"/>
      <family val="2"/>
    </font>
    <font>
      <i/>
      <sz val="8"/>
      <name val="Arial"/>
      <family val="2"/>
    </font>
    <font>
      <i/>
      <sz val="10"/>
      <color theme="1"/>
      <name val="Calibri"/>
      <family val="2"/>
      <scheme val="minor"/>
    </font>
    <font>
      <sz val="10"/>
      <name val="Arial"/>
      <family val="2"/>
    </font>
    <font>
      <b/>
      <sz val="9"/>
      <color indexed="81"/>
      <name val="Tahoma"/>
      <family val="2"/>
    </font>
    <font>
      <sz val="9"/>
      <color indexed="81"/>
      <name val="Tahoma"/>
      <family val="2"/>
    </font>
    <font>
      <b/>
      <u/>
      <sz val="8"/>
      <name val="Arial Narrow"/>
      <family val="2"/>
    </font>
    <font>
      <u/>
      <sz val="8"/>
      <name val="Arial Narrow"/>
      <family val="2"/>
    </font>
    <font>
      <i/>
      <u/>
      <sz val="8"/>
      <name val="Arial Narrow"/>
      <family val="2"/>
    </font>
    <font>
      <sz val="11"/>
      <color rgb="FFFF0000"/>
      <name val="Calibri"/>
      <family val="2"/>
      <scheme val="minor"/>
    </font>
    <font>
      <sz val="10"/>
      <color rgb="FFFF0000"/>
      <name val="Arial Narrow"/>
      <family val="2"/>
    </font>
  </fonts>
  <fills count="12">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rgb="FFC2D69B"/>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C2D69A"/>
        <bgColor indexed="64"/>
      </patternFill>
    </fill>
    <fill>
      <patternFill patternType="solid">
        <fgColor indexed="4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s>
  <cellStyleXfs count="16">
    <xf numFmtId="0" fontId="0"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46" fillId="0" borderId="0"/>
    <xf numFmtId="0" fontId="46" fillId="0" borderId="0" applyFont="0" applyFill="0" applyBorder="0" applyAlignment="0" applyProtection="0"/>
    <xf numFmtId="0" fontId="46" fillId="0" borderId="0"/>
    <xf numFmtId="0" fontId="2" fillId="0" borderId="0"/>
    <xf numFmtId="0" fontId="46" fillId="0" borderId="0"/>
  </cellStyleXfs>
  <cellXfs count="738">
    <xf numFmtId="0" fontId="0" fillId="0" borderId="0" xfId="0"/>
    <xf numFmtId="165" fontId="1" fillId="0" borderId="0" xfId="0" applyNumberFormat="1" applyFont="1" applyAlignment="1">
      <alignment horizontal="center"/>
    </xf>
    <xf numFmtId="166" fontId="0" fillId="0" borderId="0" xfId="0" applyNumberFormat="1"/>
    <xf numFmtId="166" fontId="1" fillId="0" borderId="0" xfId="0" applyNumberFormat="1" applyFont="1" applyAlignment="1">
      <alignment horizontal="center" vertical="center"/>
    </xf>
    <xf numFmtId="167" fontId="0" fillId="0" borderId="0" xfId="0" applyNumberFormat="1"/>
    <xf numFmtId="164" fontId="0" fillId="0" borderId="0" xfId="0" applyNumberFormat="1"/>
    <xf numFmtId="167" fontId="3" fillId="2" borderId="1" xfId="2" applyNumberFormat="1" applyFont="1" applyFill="1" applyBorder="1" applyProtection="1">
      <protection locked="0"/>
    </xf>
    <xf numFmtId="0" fontId="0" fillId="2" borderId="0" xfId="0" applyFill="1"/>
    <xf numFmtId="164" fontId="0" fillId="0" borderId="0" xfId="2" applyFont="1"/>
    <xf numFmtId="0" fontId="0" fillId="2" borderId="1" xfId="0" applyFill="1" applyBorder="1" applyAlignment="1">
      <alignment horizontal="center"/>
    </xf>
    <xf numFmtId="168" fontId="3" fillId="2" borderId="1" xfId="0" applyNumberFormat="1" applyFont="1" applyFill="1" applyBorder="1" applyProtection="1">
      <protection locked="0"/>
    </xf>
    <xf numFmtId="168" fontId="3" fillId="2" borderId="4" xfId="0" applyNumberFormat="1" applyFont="1" applyFill="1" applyBorder="1" applyProtection="1">
      <protection locked="0"/>
    </xf>
    <xf numFmtId="166" fontId="0" fillId="2" borderId="0" xfId="0" applyNumberFormat="1" applyFill="1"/>
    <xf numFmtId="0" fontId="0" fillId="2" borderId="0" xfId="0" quotePrefix="1" applyFill="1"/>
    <xf numFmtId="0" fontId="0" fillId="0" borderId="0" xfId="0" applyBorder="1" applyAlignment="1">
      <alignment horizontal="center"/>
    </xf>
    <xf numFmtId="0" fontId="0" fillId="0" borderId="5" xfId="0" applyBorder="1" applyAlignment="1">
      <alignment horizontal="center"/>
    </xf>
    <xf numFmtId="0" fontId="0" fillId="0" borderId="0" xfId="0" applyBorder="1"/>
    <xf numFmtId="166" fontId="0" fillId="0" borderId="0" xfId="0" applyNumberFormat="1" applyFill="1" applyBorder="1" applyAlignment="1">
      <alignment horizontal="left" vertical="center"/>
    </xf>
    <xf numFmtId="167" fontId="0" fillId="0" borderId="6" xfId="2" applyNumberFormat="1" applyFont="1" applyBorder="1"/>
    <xf numFmtId="167" fontId="0" fillId="0" borderId="7" xfId="2" applyNumberFormat="1" applyFont="1" applyBorder="1"/>
    <xf numFmtId="9" fontId="0" fillId="0" borderId="7" xfId="1" applyFont="1" applyBorder="1"/>
    <xf numFmtId="9" fontId="0" fillId="0" borderId="8" xfId="1" applyFont="1" applyBorder="1"/>
    <xf numFmtId="168" fontId="0" fillId="0" borderId="0" xfId="0" applyNumberFormat="1"/>
    <xf numFmtId="167" fontId="0" fillId="0" borderId="9" xfId="2" applyNumberFormat="1" applyFont="1" applyBorder="1"/>
    <xf numFmtId="167" fontId="0" fillId="0" borderId="0" xfId="2" applyNumberFormat="1" applyFont="1" applyBorder="1"/>
    <xf numFmtId="166" fontId="0" fillId="0" borderId="0" xfId="0" applyNumberFormat="1" applyBorder="1"/>
    <xf numFmtId="166" fontId="0" fillId="0" borderId="10" xfId="0" applyNumberFormat="1" applyBorder="1"/>
    <xf numFmtId="9" fontId="0" fillId="0" borderId="0" xfId="1" applyFont="1" applyBorder="1"/>
    <xf numFmtId="9" fontId="0" fillId="0" borderId="10" xfId="1" applyFont="1" applyBorder="1"/>
    <xf numFmtId="168" fontId="3" fillId="0" borderId="4" xfId="0" applyNumberFormat="1" applyFont="1" applyFill="1" applyBorder="1" applyProtection="1">
      <protection locked="0"/>
    </xf>
    <xf numFmtId="166" fontId="0" fillId="0" borderId="1" xfId="0" applyNumberFormat="1" applyBorder="1" applyAlignment="1">
      <alignment horizontal="left" vertical="center"/>
    </xf>
    <xf numFmtId="0" fontId="0" fillId="0" borderId="9" xfId="0" applyBorder="1"/>
    <xf numFmtId="166" fontId="1" fillId="3" borderId="0" xfId="0" applyNumberFormat="1" applyFont="1" applyFill="1" applyBorder="1" applyAlignment="1">
      <alignment horizontal="center"/>
    </xf>
    <xf numFmtId="166" fontId="1" fillId="3" borderId="1" xfId="0" applyNumberFormat="1" applyFont="1" applyFill="1" applyBorder="1" applyAlignment="1">
      <alignment horizontal="center"/>
    </xf>
    <xf numFmtId="0" fontId="0" fillId="0" borderId="0" xfId="0" applyAlignment="1">
      <alignment horizontal="right"/>
    </xf>
    <xf numFmtId="166" fontId="0" fillId="0" borderId="11" xfId="0" applyNumberFormat="1" applyBorder="1" applyAlignment="1">
      <alignment horizontal="right"/>
    </xf>
    <xf numFmtId="166" fontId="0" fillId="0" borderId="2" xfId="0" applyNumberFormat="1" applyBorder="1"/>
    <xf numFmtId="166" fontId="0" fillId="0" borderId="3" xfId="0" applyNumberFormat="1" applyBorder="1"/>
    <xf numFmtId="9" fontId="0" fillId="0" borderId="1" xfId="0" applyNumberFormat="1" applyFill="1" applyBorder="1"/>
    <xf numFmtId="9" fontId="2" fillId="0" borderId="1" xfId="1" applyFont="1" applyFill="1" applyBorder="1"/>
    <xf numFmtId="166" fontId="0" fillId="0" borderId="1" xfId="0" quotePrefix="1" applyNumberFormat="1" applyFill="1" applyBorder="1"/>
    <xf numFmtId="49" fontId="1" fillId="3" borderId="1" xfId="0" applyNumberFormat="1" applyFont="1" applyFill="1" applyBorder="1" applyAlignment="1">
      <alignment horizontal="center" vertical="top" wrapText="1"/>
    </xf>
    <xf numFmtId="166" fontId="1" fillId="3" borderId="1" xfId="0" applyNumberFormat="1" applyFont="1" applyFill="1" applyBorder="1" applyAlignment="1">
      <alignment horizontal="center" vertical="top"/>
    </xf>
    <xf numFmtId="0" fontId="2" fillId="0" borderId="0" xfId="3" applyFont="1"/>
    <xf numFmtId="0" fontId="7" fillId="0" borderId="1" xfId="4" applyFont="1" applyBorder="1" applyAlignment="1">
      <alignment horizontal="justify" vertical="top" wrapText="1"/>
    </xf>
    <xf numFmtId="0" fontId="8" fillId="0" borderId="1" xfId="4" applyFont="1" applyBorder="1" applyAlignment="1">
      <alignment horizontal="left" wrapText="1"/>
    </xf>
    <xf numFmtId="0" fontId="8" fillId="4" borderId="1" xfId="4" applyFont="1" applyFill="1" applyBorder="1" applyAlignment="1">
      <alignment horizontal="center" vertical="top" wrapText="1"/>
    </xf>
    <xf numFmtId="0" fontId="2" fillId="0" borderId="3" xfId="3" applyFont="1" applyBorder="1"/>
    <xf numFmtId="3" fontId="2" fillId="0" borderId="0" xfId="3" applyNumberFormat="1" applyFont="1"/>
    <xf numFmtId="3" fontId="2" fillId="0" borderId="1" xfId="3" applyNumberFormat="1" applyFont="1" applyBorder="1"/>
    <xf numFmtId="0" fontId="2" fillId="0" borderId="1" xfId="3" applyFont="1" applyBorder="1" applyAlignment="1">
      <alignment horizontal="right"/>
    </xf>
    <xf numFmtId="0" fontId="0" fillId="0" borderId="1" xfId="3" applyFont="1" applyBorder="1"/>
    <xf numFmtId="0" fontId="2" fillId="0" borderId="1" xfId="3" applyFont="1" applyBorder="1"/>
    <xf numFmtId="0" fontId="2" fillId="5" borderId="1" xfId="3" applyFont="1" applyFill="1" applyBorder="1"/>
    <xf numFmtId="0" fontId="2" fillId="3" borderId="1" xfId="3" applyFont="1" applyFill="1" applyBorder="1"/>
    <xf numFmtId="0" fontId="0" fillId="0" borderId="0" xfId="4" applyFont="1"/>
    <xf numFmtId="9" fontId="0" fillId="0" borderId="1" xfId="4" applyNumberFormat="1" applyFont="1" applyBorder="1" applyProtection="1"/>
    <xf numFmtId="0" fontId="0" fillId="0" borderId="1" xfId="4" applyFont="1" applyBorder="1" applyProtection="1"/>
    <xf numFmtId="16" fontId="0" fillId="0" borderId="1" xfId="4" applyNumberFormat="1" applyFont="1" applyBorder="1" applyProtection="1"/>
    <xf numFmtId="0" fontId="1" fillId="0" borderId="1" xfId="4" applyFont="1" applyBorder="1" applyProtection="1"/>
    <xf numFmtId="10" fontId="0" fillId="0" borderId="0" xfId="4" applyNumberFormat="1" applyFont="1"/>
    <xf numFmtId="169" fontId="0" fillId="0" borderId="0" xfId="1" applyNumberFormat="1" applyFont="1"/>
    <xf numFmtId="0" fontId="0" fillId="0" borderId="11" xfId="4" applyFont="1" applyBorder="1" applyAlignment="1">
      <alignment horizontal="right"/>
    </xf>
    <xf numFmtId="0" fontId="0" fillId="0" borderId="3" xfId="4" applyFont="1" applyBorder="1"/>
    <xf numFmtId="9" fontId="0" fillId="0" borderId="0" xfId="1" applyFont="1"/>
    <xf numFmtId="167" fontId="0" fillId="0" borderId="0" xfId="2" applyNumberFormat="1" applyFont="1"/>
    <xf numFmtId="169" fontId="0" fillId="0" borderId="1" xfId="4" applyNumberFormat="1" applyFont="1" applyBorder="1"/>
    <xf numFmtId="0" fontId="0" fillId="0" borderId="1" xfId="4" applyFont="1" applyBorder="1"/>
    <xf numFmtId="3" fontId="0" fillId="0" borderId="0" xfId="0" applyNumberFormat="1"/>
    <xf numFmtId="0" fontId="0" fillId="3" borderId="1" xfId="4" applyFont="1" applyFill="1" applyBorder="1" applyAlignment="1">
      <alignment horizontal="center"/>
    </xf>
    <xf numFmtId="0" fontId="0" fillId="0" borderId="6" xfId="4" applyFont="1" applyBorder="1" applyAlignment="1">
      <alignment horizontal="right"/>
    </xf>
    <xf numFmtId="0" fontId="0" fillId="0" borderId="7" xfId="4" applyFont="1" applyBorder="1"/>
    <xf numFmtId="0" fontId="0" fillId="0" borderId="3" xfId="4" applyFont="1" applyBorder="1" applyAlignment="1">
      <alignment horizontal="left" indent="1"/>
    </xf>
    <xf numFmtId="3" fontId="0" fillId="0" borderId="15" xfId="4" applyNumberFormat="1" applyFont="1" applyBorder="1"/>
    <xf numFmtId="0" fontId="0" fillId="0" borderId="1" xfId="4" applyFont="1" applyBorder="1" applyAlignment="1">
      <alignment horizontal="left" indent="1"/>
    </xf>
    <xf numFmtId="3" fontId="0" fillId="0" borderId="16" xfId="4" applyNumberFormat="1" applyFont="1" applyBorder="1"/>
    <xf numFmtId="3" fontId="0" fillId="0" borderId="5" xfId="4" applyNumberFormat="1" applyFont="1" applyBorder="1"/>
    <xf numFmtId="3" fontId="0" fillId="0" borderId="1" xfId="4" applyNumberFormat="1" applyFont="1" applyBorder="1"/>
    <xf numFmtId="0" fontId="1" fillId="3" borderId="5" xfId="4" applyFont="1" applyFill="1" applyBorder="1" applyAlignment="1">
      <alignment horizontal="center"/>
    </xf>
    <xf numFmtId="0" fontId="1" fillId="3" borderId="5" xfId="4" applyFont="1" applyFill="1" applyBorder="1" applyAlignment="1">
      <alignment horizontal="center" wrapText="1"/>
    </xf>
    <xf numFmtId="0" fontId="1" fillId="3" borderId="6" xfId="4" applyFont="1" applyFill="1" applyBorder="1" applyAlignment="1">
      <alignment horizontal="right"/>
    </xf>
    <xf numFmtId="0" fontId="1" fillId="3" borderId="7" xfId="4" applyFont="1" applyFill="1" applyBorder="1" applyAlignment="1">
      <alignment horizontal="center"/>
    </xf>
    <xf numFmtId="0" fontId="1" fillId="3" borderId="8" xfId="4" applyFont="1" applyFill="1" applyBorder="1" applyAlignment="1">
      <alignment horizontal="center"/>
    </xf>
    <xf numFmtId="0" fontId="0" fillId="0" borderId="2" xfId="4" applyFont="1" applyBorder="1"/>
    <xf numFmtId="0" fontId="0" fillId="3" borderId="5" xfId="4" quotePrefix="1" applyFont="1" applyFill="1" applyBorder="1" applyAlignment="1">
      <alignment horizontal="center"/>
    </xf>
    <xf numFmtId="0" fontId="0" fillId="3" borderId="5" xfId="4" applyFont="1" applyFill="1" applyBorder="1" applyAlignment="1">
      <alignment horizontal="center"/>
    </xf>
    <xf numFmtId="0" fontId="1" fillId="3" borderId="6" xfId="4" applyFont="1" applyFill="1" applyBorder="1" applyAlignment="1">
      <alignment horizontal="center"/>
    </xf>
    <xf numFmtId="0" fontId="0" fillId="0" borderId="0" xfId="0" applyAlignment="1">
      <alignment horizontal="center" vertical="center"/>
    </xf>
    <xf numFmtId="0" fontId="7" fillId="0" borderId="0" xfId="0" applyFont="1"/>
    <xf numFmtId="0" fontId="0" fillId="0" borderId="1" xfId="0" applyBorder="1" applyAlignment="1">
      <alignment horizontal="center" vertical="center"/>
    </xf>
    <xf numFmtId="0" fontId="7" fillId="0" borderId="1" xfId="0" applyFont="1" applyBorder="1" applyAlignment="1">
      <alignment vertical="center" wrapText="1"/>
    </xf>
    <xf numFmtId="0" fontId="0" fillId="0" borderId="5" xfId="0" applyBorder="1"/>
    <xf numFmtId="0" fontId="7" fillId="0" borderId="1" xfId="0" applyFont="1" applyBorder="1" applyAlignment="1">
      <alignment vertical="center"/>
    </xf>
    <xf numFmtId="0" fontId="0" fillId="0" borderId="17" xfId="0" applyBorder="1" applyAlignment="1">
      <alignment horizontal="center" vertical="center"/>
    </xf>
    <xf numFmtId="0" fontId="0" fillId="0" borderId="4" xfId="0" applyBorder="1"/>
    <xf numFmtId="0" fontId="0" fillId="0" borderId="17" xfId="0" applyBorder="1"/>
    <xf numFmtId="0" fontId="7" fillId="0" borderId="1" xfId="0" applyFont="1" applyBorder="1" applyAlignment="1">
      <alignment vertical="top" wrapText="1"/>
    </xf>
    <xf numFmtId="0" fontId="7" fillId="0" borderId="1" xfId="0" applyFont="1" applyBorder="1" applyAlignment="1">
      <alignment horizontal="center" vertical="center" wrapText="1"/>
    </xf>
    <xf numFmtId="0" fontId="0" fillId="0" borderId="5" xfId="0" applyBorder="1" applyAlignment="1">
      <alignment horizontal="center" vertical="center"/>
    </xf>
    <xf numFmtId="0" fontId="7" fillId="0" borderId="1" xfId="0" applyFont="1" applyBorder="1"/>
    <xf numFmtId="0" fontId="0" fillId="3" borderId="1" xfId="0" applyFill="1" applyBorder="1" applyAlignment="1">
      <alignment vertical="center"/>
    </xf>
    <xf numFmtId="0" fontId="0" fillId="3" borderId="1" xfId="0" applyFill="1" applyBorder="1" applyAlignment="1">
      <alignment horizontal="center" vertical="center"/>
    </xf>
    <xf numFmtId="0" fontId="0" fillId="6" borderId="0" xfId="0" applyFill="1"/>
    <xf numFmtId="0" fontId="0" fillId="7" borderId="0" xfId="0" applyFill="1"/>
    <xf numFmtId="0" fontId="12" fillId="0" borderId="0" xfId="0" applyFont="1"/>
    <xf numFmtId="0" fontId="13" fillId="0" borderId="0" xfId="0" applyFont="1"/>
    <xf numFmtId="166" fontId="14" fillId="0" borderId="0" xfId="0" applyNumberFormat="1" applyFont="1" applyBorder="1"/>
    <xf numFmtId="166" fontId="14" fillId="0" borderId="0" xfId="0" applyNumberFormat="1" applyFont="1" applyBorder="1" applyAlignment="1">
      <alignment vertical="top" wrapText="1"/>
    </xf>
    <xf numFmtId="166" fontId="14" fillId="0" borderId="0" xfId="0" applyNumberFormat="1" applyFont="1" applyBorder="1" applyAlignment="1">
      <alignment horizontal="center" vertical="center" wrapText="1"/>
    </xf>
    <xf numFmtId="0" fontId="14" fillId="0" borderId="1" xfId="0" applyNumberFormat="1" applyFont="1" applyBorder="1"/>
    <xf numFmtId="0" fontId="14" fillId="0" borderId="1" xfId="0" applyNumberFormat="1" applyFont="1" applyBorder="1" applyAlignment="1">
      <alignment vertical="top" wrapText="1"/>
    </xf>
    <xf numFmtId="1" fontId="14" fillId="0" borderId="1" xfId="0" applyNumberFormat="1" applyFont="1" applyBorder="1" applyAlignment="1">
      <alignment vertical="top" wrapText="1"/>
    </xf>
    <xf numFmtId="170" fontId="14" fillId="0" borderId="1" xfId="0" applyNumberFormat="1" applyFont="1" applyBorder="1" applyAlignment="1">
      <alignment vertical="top" wrapText="1"/>
    </xf>
    <xf numFmtId="0" fontId="14" fillId="0" borderId="1" xfId="0" applyNumberFormat="1" applyFont="1" applyBorder="1" applyAlignment="1">
      <alignment horizontal="center" vertical="center" wrapText="1"/>
    </xf>
    <xf numFmtId="166" fontId="15" fillId="3" borderId="1" xfId="0" applyNumberFormat="1" applyFont="1" applyFill="1" applyBorder="1" applyAlignment="1">
      <alignment horizontal="center" vertical="center" wrapText="1"/>
    </xf>
    <xf numFmtId="166" fontId="14" fillId="8" borderId="0" xfId="0" applyNumberFormat="1" applyFont="1" applyFill="1" applyBorder="1"/>
    <xf numFmtId="166" fontId="14" fillId="8" borderId="0" xfId="0" applyNumberFormat="1" applyFont="1" applyFill="1" applyBorder="1" applyAlignment="1">
      <alignment vertical="top" wrapText="1"/>
    </xf>
    <xf numFmtId="166" fontId="14" fillId="8" borderId="0" xfId="0" applyNumberFormat="1" applyFont="1" applyFill="1" applyBorder="1" applyAlignment="1">
      <alignment horizontal="center" vertical="center" wrapText="1"/>
    </xf>
    <xf numFmtId="166" fontId="0" fillId="0" borderId="3" xfId="0" applyNumberFormat="1" applyFill="1" applyBorder="1" applyAlignment="1">
      <alignment vertical="top" wrapText="1"/>
    </xf>
    <xf numFmtId="0" fontId="0" fillId="0" borderId="1" xfId="0" applyNumberFormat="1" applyBorder="1" applyAlignment="1">
      <alignment vertical="top" wrapText="1"/>
    </xf>
    <xf numFmtId="166" fontId="0" fillId="0" borderId="1" xfId="0" applyNumberFormat="1" applyFont="1" applyBorder="1" applyAlignment="1">
      <alignment vertical="top" wrapText="1"/>
    </xf>
    <xf numFmtId="166" fontId="0" fillId="0" borderId="17" xfId="0" applyNumberFormat="1" applyFill="1" applyBorder="1" applyAlignment="1">
      <alignment vertical="top" wrapText="1"/>
    </xf>
    <xf numFmtId="166" fontId="0" fillId="0" borderId="1" xfId="0" applyNumberFormat="1" applyBorder="1" applyAlignment="1">
      <alignment vertical="top" wrapText="1"/>
    </xf>
    <xf numFmtId="166" fontId="1" fillId="3" borderId="1" xfId="0" applyNumberFormat="1" applyFont="1" applyFill="1" applyBorder="1" applyAlignment="1">
      <alignment horizontal="center" vertical="top" wrapText="1"/>
    </xf>
    <xf numFmtId="166" fontId="15" fillId="8" borderId="0" xfId="0" applyNumberFormat="1" applyFont="1" applyFill="1" applyBorder="1" applyAlignment="1">
      <alignment horizontal="center" vertical="center" wrapText="1"/>
    </xf>
    <xf numFmtId="166" fontId="16" fillId="8" borderId="0" xfId="0" applyNumberFormat="1" applyFont="1" applyFill="1" applyBorder="1" applyAlignment="1">
      <alignment horizontal="left" vertical="center" wrapText="1"/>
    </xf>
    <xf numFmtId="0" fontId="17" fillId="0" borderId="0" xfId="0" applyFont="1"/>
    <xf numFmtId="166" fontId="0" fillId="0" borderId="11" xfId="0" applyNumberFormat="1" applyBorder="1" applyAlignment="1">
      <alignment horizontal="right" wrapText="1"/>
    </xf>
    <xf numFmtId="166" fontId="0" fillId="0" borderId="2" xfId="0" applyNumberFormat="1" applyBorder="1" applyAlignment="1">
      <alignment wrapText="1"/>
    </xf>
    <xf numFmtId="166" fontId="0" fillId="0" borderId="3" xfId="0" applyNumberFormat="1" applyBorder="1" applyAlignment="1">
      <alignment wrapText="1"/>
    </xf>
    <xf numFmtId="170" fontId="0" fillId="0" borderId="1" xfId="0" applyNumberFormat="1" applyBorder="1" applyAlignment="1">
      <alignment horizontal="center" vertical="top" wrapText="1"/>
    </xf>
    <xf numFmtId="0" fontId="0" fillId="0" borderId="1" xfId="0" applyNumberFormat="1" applyBorder="1" applyAlignment="1">
      <alignment wrapText="1"/>
    </xf>
    <xf numFmtId="170" fontId="0" fillId="0" borderId="1" xfId="0" applyNumberFormat="1" applyBorder="1" applyAlignment="1">
      <alignment wrapText="1"/>
    </xf>
    <xf numFmtId="166" fontId="18" fillId="0" borderId="11" xfId="0" applyNumberFormat="1" applyFont="1" applyBorder="1" applyAlignment="1">
      <alignment horizontal="right"/>
    </xf>
    <xf numFmtId="170" fontId="0" fillId="0" borderId="1" xfId="0" applyNumberFormat="1" applyFont="1" applyBorder="1" applyAlignment="1">
      <alignment horizontal="center"/>
    </xf>
    <xf numFmtId="0" fontId="0" fillId="0" borderId="1" xfId="0" applyNumberFormat="1" applyBorder="1"/>
    <xf numFmtId="166" fontId="0" fillId="0" borderId="1" xfId="0" applyNumberFormat="1" applyFont="1" applyBorder="1" applyAlignment="1">
      <alignment horizontal="left" wrapText="1"/>
    </xf>
    <xf numFmtId="170" fontId="0" fillId="0" borderId="1" xfId="0" applyNumberFormat="1" applyFont="1" applyBorder="1"/>
    <xf numFmtId="166"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vertical="center" wrapText="1"/>
    </xf>
    <xf numFmtId="0" fontId="0" fillId="0" borderId="11" xfId="4" applyFont="1" applyFill="1" applyBorder="1" applyAlignment="1">
      <alignment horizontal="right" wrapText="1"/>
    </xf>
    <xf numFmtId="9" fontId="0" fillId="0" borderId="1" xfId="4" applyNumberFormat="1" applyFont="1" applyBorder="1"/>
    <xf numFmtId="1" fontId="0" fillId="0" borderId="1" xfId="4" applyNumberFormat="1" applyFont="1" applyBorder="1"/>
    <xf numFmtId="170" fontId="0" fillId="0" borderId="1" xfId="4" applyNumberFormat="1" applyFont="1" applyBorder="1"/>
    <xf numFmtId="0" fontId="0" fillId="0" borderId="1" xfId="4" applyFont="1" applyBorder="1" applyAlignment="1">
      <alignment wrapText="1"/>
    </xf>
    <xf numFmtId="0" fontId="0" fillId="0" borderId="1" xfId="4" applyFont="1" applyBorder="1" applyAlignment="1"/>
    <xf numFmtId="0" fontId="1" fillId="0" borderId="1" xfId="4" applyFont="1" applyBorder="1" applyAlignment="1"/>
    <xf numFmtId="9" fontId="0" fillId="0" borderId="4" xfId="4" applyNumberFormat="1" applyFont="1" applyBorder="1"/>
    <xf numFmtId="1" fontId="0" fillId="0" borderId="4" xfId="4" applyNumberFormat="1" applyFont="1" applyBorder="1"/>
    <xf numFmtId="170" fontId="0" fillId="0" borderId="4" xfId="4" applyNumberFormat="1" applyFont="1" applyBorder="1"/>
    <xf numFmtId="0" fontId="0" fillId="0" borderId="4" xfId="4" applyFont="1" applyBorder="1"/>
    <xf numFmtId="0" fontId="0" fillId="0" borderId="4" xfId="4" applyFont="1" applyBorder="1" applyAlignment="1"/>
    <xf numFmtId="0" fontId="0" fillId="3" borderId="1" xfId="4" applyFont="1" applyFill="1" applyBorder="1" applyAlignment="1">
      <alignment horizontal="center" vertical="top" wrapText="1"/>
    </xf>
    <xf numFmtId="166" fontId="19" fillId="8" borderId="0" xfId="0" applyNumberFormat="1" applyFont="1" applyFill="1" applyBorder="1"/>
    <xf numFmtId="166" fontId="0" fillId="8" borderId="0" xfId="0" applyNumberFormat="1" applyFill="1" applyBorder="1"/>
    <xf numFmtId="166" fontId="0" fillId="8" borderId="0" xfId="0" applyNumberFormat="1" applyFill="1" applyBorder="1" applyAlignment="1">
      <alignment horizontal="left" wrapText="1"/>
    </xf>
    <xf numFmtId="166" fontId="0" fillId="8" borderId="0" xfId="0" applyNumberFormat="1" applyFill="1" applyBorder="1" applyAlignment="1">
      <alignment horizontal="center"/>
    </xf>
    <xf numFmtId="166" fontId="1" fillId="8" borderId="0" xfId="0" applyNumberFormat="1" applyFont="1" applyFill="1" applyBorder="1" applyAlignment="1">
      <alignment horizontal="center" vertical="center" wrapText="1"/>
    </xf>
    <xf numFmtId="166" fontId="1" fillId="8" borderId="0" xfId="0" applyNumberFormat="1" applyFont="1" applyFill="1" applyBorder="1" applyAlignment="1">
      <alignment vertical="center" wrapText="1"/>
    </xf>
    <xf numFmtId="0" fontId="0" fillId="8" borderId="0" xfId="0" applyFill="1" applyBorder="1"/>
    <xf numFmtId="0" fontId="17" fillId="8" borderId="0" xfId="0" applyFont="1" applyFill="1" applyBorder="1"/>
    <xf numFmtId="166" fontId="0" fillId="0" borderId="2" xfId="0" applyNumberFormat="1" applyBorder="1" applyAlignment="1">
      <alignment horizontal="right"/>
    </xf>
    <xf numFmtId="166" fontId="0" fillId="0" borderId="11" xfId="0" applyNumberFormat="1" applyBorder="1" applyAlignment="1">
      <alignment horizontal="right"/>
    </xf>
    <xf numFmtId="3" fontId="0" fillId="0" borderId="1" xfId="0" applyNumberFormat="1" applyBorder="1"/>
    <xf numFmtId="0" fontId="0" fillId="3" borderId="1" xfId="0" quotePrefix="1" applyNumberFormat="1" applyFill="1" applyBorder="1" applyAlignment="1">
      <alignment horizontal="right"/>
    </xf>
    <xf numFmtId="17" fontId="0" fillId="3" borderId="1" xfId="0" quotePrefix="1" applyNumberFormat="1" applyFill="1" applyBorder="1" applyAlignment="1">
      <alignment horizontal="right"/>
    </xf>
    <xf numFmtId="0" fontId="0" fillId="3" borderId="8" xfId="0" applyFill="1" applyBorder="1"/>
    <xf numFmtId="0" fontId="0" fillId="3" borderId="7" xfId="0" applyFill="1" applyBorder="1"/>
    <xf numFmtId="166" fontId="21" fillId="3" borderId="5" xfId="0" applyNumberFormat="1" applyFont="1" applyFill="1" applyBorder="1" applyAlignment="1">
      <alignment horizontal="center" vertical="center" wrapText="1"/>
    </xf>
    <xf numFmtId="166" fontId="21" fillId="3" borderId="5" xfId="0" quotePrefix="1" applyNumberFormat="1" applyFont="1" applyFill="1" applyBorder="1" applyAlignment="1">
      <alignment horizontal="center" vertical="center" wrapText="1"/>
    </xf>
    <xf numFmtId="166" fontId="21" fillId="3" borderId="4" xfId="0" applyNumberFormat="1" applyFont="1" applyFill="1" applyBorder="1" applyAlignment="1">
      <alignment horizontal="center" vertical="center" wrapText="1"/>
    </xf>
    <xf numFmtId="166" fontId="21" fillId="3" borderId="5" xfId="0" applyNumberFormat="1" applyFont="1" applyFill="1" applyBorder="1" applyAlignment="1" applyProtection="1">
      <alignment horizontal="center" vertical="center"/>
    </xf>
    <xf numFmtId="166" fontId="22" fillId="0" borderId="17" xfId="0" applyNumberFormat="1" applyFont="1" applyBorder="1" applyAlignment="1" applyProtection="1">
      <alignment horizontal="left"/>
    </xf>
    <xf numFmtId="168" fontId="3" fillId="0" borderId="17" xfId="0" applyNumberFormat="1" applyFont="1" applyFill="1" applyBorder="1" applyProtection="1"/>
    <xf numFmtId="166" fontId="3" fillId="0" borderId="17" xfId="0" applyNumberFormat="1" applyFont="1" applyBorder="1" applyAlignment="1" applyProtection="1">
      <alignment horizontal="left" indent="1"/>
    </xf>
    <xf numFmtId="3" fontId="3" fillId="0" borderId="17" xfId="0" applyNumberFormat="1" applyFont="1" applyFill="1" applyBorder="1" applyProtection="1">
      <protection locked="0"/>
    </xf>
    <xf numFmtId="10" fontId="0" fillId="0" borderId="0" xfId="0" applyNumberFormat="1"/>
    <xf numFmtId="166" fontId="23" fillId="0" borderId="17" xfId="0" applyNumberFormat="1" applyFont="1" applyBorder="1" applyAlignment="1" applyProtection="1">
      <alignment horizontal="left" indent="1"/>
    </xf>
    <xf numFmtId="3" fontId="3" fillId="0" borderId="1" xfId="0" applyNumberFormat="1" applyFont="1" applyFill="1" applyBorder="1" applyProtection="1"/>
    <xf numFmtId="166" fontId="23" fillId="0" borderId="17" xfId="0" applyNumberFormat="1" applyFont="1" applyBorder="1" applyAlignment="1" applyProtection="1">
      <alignment horizontal="right" indent="1"/>
    </xf>
    <xf numFmtId="9" fontId="3" fillId="0" borderId="5" xfId="0" applyNumberFormat="1" applyFont="1" applyFill="1" applyBorder="1" applyProtection="1"/>
    <xf numFmtId="9" fontId="3" fillId="0" borderId="1" xfId="0" applyNumberFormat="1" applyFont="1" applyFill="1" applyBorder="1" applyProtection="1"/>
    <xf numFmtId="166" fontId="21" fillId="0" borderId="5" xfId="0" applyNumberFormat="1" applyFont="1" applyBorder="1" applyAlignment="1" applyProtection="1">
      <alignment horizontal="left"/>
    </xf>
    <xf numFmtId="3" fontId="21" fillId="0" borderId="5" xfId="0" applyNumberFormat="1" applyFont="1" applyFill="1" applyBorder="1" applyProtection="1"/>
    <xf numFmtId="166" fontId="21" fillId="0" borderId="3" xfId="0" applyNumberFormat="1" applyFont="1" applyBorder="1" applyAlignment="1" applyProtection="1">
      <alignment horizontal="left"/>
    </xf>
    <xf numFmtId="0" fontId="3" fillId="0" borderId="2" xfId="0" applyNumberFormat="1" applyFont="1" applyFill="1" applyBorder="1" applyAlignment="1" applyProtection="1">
      <alignment horizontal="center"/>
    </xf>
    <xf numFmtId="168" fontId="21" fillId="0" borderId="2" xfId="0" applyNumberFormat="1" applyFont="1" applyFill="1" applyBorder="1" applyProtection="1"/>
    <xf numFmtId="0" fontId="0" fillId="0" borderId="11" xfId="0" applyBorder="1"/>
    <xf numFmtId="166" fontId="24" fillId="3" borderId="14" xfId="0" applyNumberFormat="1" applyFont="1" applyFill="1" applyBorder="1" applyAlignment="1" applyProtection="1">
      <alignment horizontal="center"/>
    </xf>
    <xf numFmtId="166" fontId="24" fillId="3" borderId="13" xfId="0" applyNumberFormat="1" applyFont="1" applyFill="1" applyBorder="1" applyAlignment="1" applyProtection="1">
      <alignment horizontal="center"/>
    </xf>
    <xf numFmtId="166" fontId="24" fillId="3" borderId="12" xfId="0" applyNumberFormat="1" applyFont="1" applyFill="1" applyBorder="1" applyAlignment="1" applyProtection="1">
      <alignment horizontal="center"/>
    </xf>
    <xf numFmtId="166" fontId="24" fillId="3" borderId="8" xfId="0" applyNumberFormat="1" applyFont="1" applyFill="1" applyBorder="1" applyAlignment="1" applyProtection="1">
      <alignment horizontal="right"/>
    </xf>
    <xf numFmtId="166" fontId="24" fillId="3" borderId="7" xfId="0" applyNumberFormat="1" applyFont="1" applyFill="1" applyBorder="1" applyAlignment="1" applyProtection="1">
      <alignment horizontal="right"/>
    </xf>
    <xf numFmtId="166" fontId="24" fillId="3" borderId="6" xfId="0" applyNumberFormat="1" applyFont="1" applyFill="1" applyBorder="1" applyAlignment="1" applyProtection="1">
      <alignment horizontal="right"/>
    </xf>
    <xf numFmtId="166" fontId="21" fillId="3" borderId="4" xfId="0" applyNumberFormat="1" applyFont="1" applyFill="1" applyBorder="1" applyAlignment="1" applyProtection="1">
      <alignment vertical="center"/>
    </xf>
    <xf numFmtId="166" fontId="21" fillId="3" borderId="3" xfId="0" applyNumberFormat="1" applyFont="1" applyFill="1" applyBorder="1" applyAlignment="1">
      <alignment horizontal="center" vertical="center"/>
    </xf>
    <xf numFmtId="166" fontId="21" fillId="3" borderId="2" xfId="0" applyNumberFormat="1" applyFont="1" applyFill="1" applyBorder="1" applyAlignment="1">
      <alignment horizontal="center" vertical="center"/>
    </xf>
    <xf numFmtId="166" fontId="21" fillId="3" borderId="11" xfId="0" applyNumberFormat="1" applyFont="1" applyFill="1" applyBorder="1" applyAlignment="1">
      <alignment horizontal="center" vertical="center"/>
    </xf>
    <xf numFmtId="166" fontId="21" fillId="3" borderId="17" xfId="0" applyNumberFormat="1" applyFont="1" applyFill="1" applyBorder="1" applyAlignment="1" applyProtection="1">
      <alignment vertical="center"/>
    </xf>
    <xf numFmtId="166" fontId="21" fillId="3" borderId="8" xfId="0" applyNumberFormat="1" applyFont="1" applyFill="1" applyBorder="1" applyAlignment="1">
      <alignment horizontal="center" vertical="center" wrapText="1"/>
    </xf>
    <xf numFmtId="166" fontId="21" fillId="0" borderId="5" xfId="0" applyNumberFormat="1" applyFont="1" applyBorder="1" applyProtection="1"/>
    <xf numFmtId="168" fontId="21" fillId="0" borderId="5" xfId="0" applyNumberFormat="1" applyFont="1" applyFill="1" applyBorder="1" applyProtection="1"/>
    <xf numFmtId="166" fontId="3" fillId="0" borderId="4" xfId="0" applyNumberFormat="1" applyFont="1" applyBorder="1" applyProtection="1"/>
    <xf numFmtId="3" fontId="3" fillId="0" borderId="4" xfId="0" applyNumberFormat="1" applyFont="1" applyFill="1" applyBorder="1" applyProtection="1"/>
    <xf numFmtId="166" fontId="3" fillId="0" borderId="17" xfId="0" applyNumberFormat="1" applyFont="1" applyBorder="1" applyAlignment="1" applyProtection="1">
      <alignment horizontal="left" wrapText="1"/>
    </xf>
    <xf numFmtId="3" fontId="3" fillId="0" borderId="17" xfId="0" applyNumberFormat="1" applyFont="1" applyFill="1" applyBorder="1" applyProtection="1"/>
    <xf numFmtId="166" fontId="3" fillId="0" borderId="5" xfId="0" applyNumberFormat="1" applyFont="1" applyBorder="1" applyAlignment="1" applyProtection="1">
      <alignment horizontal="left" wrapText="1"/>
    </xf>
    <xf numFmtId="166" fontId="21" fillId="0" borderId="1" xfId="0" applyNumberFormat="1" applyFont="1" applyBorder="1" applyProtection="1"/>
    <xf numFmtId="168" fontId="21" fillId="0" borderId="1" xfId="0" applyNumberFormat="1" applyFont="1" applyFill="1" applyBorder="1" applyProtection="1"/>
    <xf numFmtId="166" fontId="0" fillId="0" borderId="3" xfId="0" applyNumberFormat="1" applyBorder="1" applyAlignment="1">
      <alignment horizontal="right"/>
    </xf>
    <xf numFmtId="0" fontId="0" fillId="0" borderId="1" xfId="0" quotePrefix="1" applyNumberFormat="1" applyFill="1" applyBorder="1"/>
    <xf numFmtId="166" fontId="0" fillId="3" borderId="1" xfId="0" applyNumberFormat="1" applyFill="1" applyBorder="1" applyAlignment="1">
      <alignment horizontal="center" vertical="center" wrapText="1"/>
    </xf>
    <xf numFmtId="166" fontId="0" fillId="3" borderId="1" xfId="0" applyNumberFormat="1" applyFill="1" applyBorder="1"/>
    <xf numFmtId="166" fontId="0" fillId="0" borderId="11" xfId="0" applyNumberFormat="1" applyBorder="1" applyAlignment="1">
      <alignment horizontal="right"/>
    </xf>
    <xf numFmtId="0" fontId="0" fillId="0" borderId="11" xfId="4" applyFont="1" applyBorder="1" applyAlignment="1">
      <alignment horizontal="right"/>
    </xf>
    <xf numFmtId="0" fontId="27" fillId="0" borderId="11" xfId="4" applyNumberFormat="1" applyFont="1" applyFill="1" applyBorder="1" applyAlignment="1">
      <alignment horizontal="right" wrapText="1"/>
    </xf>
    <xf numFmtId="9" fontId="24" fillId="3" borderId="1" xfId="4" applyNumberFormat="1" applyFont="1" applyFill="1" applyBorder="1" applyAlignment="1" applyProtection="1">
      <alignment horizontal="right"/>
    </xf>
    <xf numFmtId="3" fontId="24" fillId="3" borderId="1" xfId="4" applyNumberFormat="1" applyFont="1" applyFill="1" applyBorder="1" applyAlignment="1">
      <alignment vertical="top"/>
    </xf>
    <xf numFmtId="0" fontId="24" fillId="3" borderId="1" xfId="4" applyNumberFormat="1" applyFont="1" applyFill="1" applyBorder="1" applyAlignment="1">
      <alignment horizontal="left" vertical="top" wrapText="1"/>
    </xf>
    <xf numFmtId="9" fontId="28" fillId="0" borderId="17" xfId="4" applyNumberFormat="1" applyFont="1" applyFill="1" applyBorder="1" applyAlignment="1" applyProtection="1">
      <alignment horizontal="right"/>
    </xf>
    <xf numFmtId="3" fontId="28" fillId="0" borderId="17" xfId="4" applyNumberFormat="1" applyFont="1" applyFill="1" applyBorder="1" applyProtection="1"/>
    <xf numFmtId="0" fontId="28" fillId="0" borderId="17" xfId="4" applyNumberFormat="1" applyFont="1" applyBorder="1" applyAlignment="1">
      <alignment horizontal="left" indent="1"/>
    </xf>
    <xf numFmtId="0" fontId="28" fillId="0" borderId="17" xfId="4" applyNumberFormat="1" applyFont="1" applyFill="1" applyBorder="1" applyAlignment="1">
      <alignment horizontal="left" indent="1"/>
    </xf>
    <xf numFmtId="0" fontId="28" fillId="0" borderId="4" xfId="4" applyNumberFormat="1" applyFont="1" applyFill="1" applyBorder="1" applyAlignment="1">
      <alignment horizontal="left" indent="1"/>
    </xf>
    <xf numFmtId="0" fontId="21" fillId="3" borderId="5" xfId="4" applyFont="1" applyFill="1" applyBorder="1" applyAlignment="1">
      <alignment horizontal="center" vertical="center" wrapText="1"/>
    </xf>
    <xf numFmtId="0" fontId="21" fillId="3" borderId="8" xfId="4" applyFont="1" applyFill="1" applyBorder="1" applyAlignment="1">
      <alignment horizontal="center" vertical="center" wrapText="1"/>
    </xf>
    <xf numFmtId="0" fontId="21" fillId="3" borderId="5" xfId="4" applyFont="1" applyFill="1" applyBorder="1" applyAlignment="1">
      <alignment horizontal="center" vertical="center"/>
    </xf>
    <xf numFmtId="0" fontId="21" fillId="3" borderId="4" xfId="4" applyFont="1" applyFill="1" applyBorder="1" applyAlignment="1">
      <alignment horizontal="center" vertical="center" wrapText="1"/>
    </xf>
    <xf numFmtId="49" fontId="21" fillId="3" borderId="1" xfId="4" applyNumberFormat="1" applyFont="1" applyFill="1" applyBorder="1" applyAlignment="1">
      <alignment horizontal="center" vertical="center" wrapText="1"/>
    </xf>
    <xf numFmtId="0" fontId="30" fillId="9" borderId="0" xfId="0" applyFont="1" applyFill="1"/>
    <xf numFmtId="0" fontId="31" fillId="0" borderId="0" xfId="0" applyNumberFormat="1" applyFont="1" applyFill="1" applyBorder="1" applyAlignment="1" applyProtection="1">
      <alignment horizontal="right" wrapText="1"/>
      <protection locked="0"/>
    </xf>
    <xf numFmtId="0" fontId="31" fillId="0" borderId="0" xfId="0" applyNumberFormat="1" applyFont="1" applyFill="1" applyBorder="1" applyAlignment="1" applyProtection="1">
      <alignment horizontal="left" vertical="top" wrapText="1"/>
      <protection locked="0"/>
    </xf>
    <xf numFmtId="0" fontId="32" fillId="0" borderId="0" xfId="0" applyNumberFormat="1" applyFont="1" applyFill="1" applyBorder="1" applyAlignment="1" applyProtection="1">
      <alignment horizontal="left" vertical="top" wrapText="1"/>
      <protection locked="0"/>
    </xf>
    <xf numFmtId="0" fontId="31" fillId="0" borderId="11" xfId="0" applyNumberFormat="1" applyFont="1" applyFill="1" applyBorder="1" applyAlignment="1" applyProtection="1">
      <alignment horizontal="right" wrapText="1"/>
      <protection locked="0"/>
    </xf>
    <xf numFmtId="9" fontId="0" fillId="0" borderId="5" xfId="0" applyNumberFormat="1" applyFill="1" applyBorder="1"/>
    <xf numFmtId="1" fontId="31" fillId="0" borderId="1" xfId="0" applyNumberFormat="1" applyFont="1" applyBorder="1" applyProtection="1">
      <protection locked="0"/>
    </xf>
    <xf numFmtId="0" fontId="31" fillId="0" borderId="1" xfId="0" applyNumberFormat="1" applyFont="1" applyBorder="1" applyAlignment="1" applyProtection="1">
      <alignment horizontal="center"/>
      <protection locked="0"/>
    </xf>
    <xf numFmtId="1" fontId="31" fillId="0" borderId="5" xfId="0" applyNumberFormat="1" applyFont="1" applyBorder="1" applyProtection="1">
      <protection locked="0"/>
    </xf>
    <xf numFmtId="0" fontId="31" fillId="0" borderId="1" xfId="0" applyNumberFormat="1" applyFont="1" applyBorder="1" applyAlignment="1" applyProtection="1">
      <alignment horizontal="center" wrapText="1"/>
      <protection locked="0"/>
    </xf>
    <xf numFmtId="0" fontId="33" fillId="3" borderId="5" xfId="0" applyNumberFormat="1" applyFont="1" applyFill="1" applyBorder="1" applyAlignment="1">
      <alignment horizontal="center" vertical="top" wrapText="1"/>
    </xf>
    <xf numFmtId="0" fontId="33" fillId="3" borderId="4" xfId="0" applyNumberFormat="1" applyFont="1" applyFill="1" applyBorder="1" applyAlignment="1">
      <alignment horizontal="center" vertical="top" wrapText="1"/>
    </xf>
    <xf numFmtId="9" fontId="0" fillId="3" borderId="5" xfId="0" applyNumberFormat="1" applyFill="1" applyBorder="1"/>
    <xf numFmtId="1" fontId="33" fillId="10" borderId="1" xfId="0" applyNumberFormat="1" applyFont="1" applyFill="1" applyBorder="1" applyAlignment="1">
      <alignment horizontal="right"/>
    </xf>
    <xf numFmtId="0" fontId="33" fillId="10" borderId="1" xfId="0" applyNumberFormat="1" applyFont="1" applyFill="1" applyBorder="1"/>
    <xf numFmtId="0" fontId="0" fillId="0" borderId="1" xfId="0" applyNumberFormat="1" applyFill="1" applyBorder="1" applyAlignment="1">
      <alignment vertical="top" wrapText="1"/>
    </xf>
    <xf numFmtId="0" fontId="0" fillId="0" borderId="1" xfId="0" applyNumberFormat="1" applyFill="1" applyBorder="1" applyAlignment="1">
      <alignment horizontal="left" vertical="top" wrapText="1"/>
    </xf>
    <xf numFmtId="0" fontId="0" fillId="0" borderId="1" xfId="0" applyNumberFormat="1" applyFill="1" applyBorder="1"/>
    <xf numFmtId="0" fontId="0" fillId="0" borderId="5" xfId="0" applyNumberFormat="1" applyFill="1" applyBorder="1"/>
    <xf numFmtId="166" fontId="33" fillId="10" borderId="5" xfId="0" applyNumberFormat="1" applyFont="1" applyFill="1" applyBorder="1" applyAlignment="1">
      <alignment horizontal="center" vertical="top" wrapText="1"/>
    </xf>
    <xf numFmtId="166" fontId="33" fillId="10" borderId="8" xfId="0" applyNumberFormat="1" applyFont="1" applyFill="1" applyBorder="1" applyAlignment="1">
      <alignment horizontal="center" vertical="top" wrapText="1"/>
    </xf>
    <xf numFmtId="166" fontId="33" fillId="10" borderId="5" xfId="0" applyNumberFormat="1" applyFont="1" applyFill="1" applyBorder="1" applyAlignment="1">
      <alignment horizontal="center" vertical="top"/>
    </xf>
    <xf numFmtId="166" fontId="33" fillId="10" borderId="17" xfId="0" applyNumberFormat="1" applyFont="1" applyFill="1" applyBorder="1" applyAlignment="1">
      <alignment horizontal="center" vertical="top" wrapText="1"/>
    </xf>
    <xf numFmtId="166" fontId="33" fillId="10" borderId="17" xfId="0" applyNumberFormat="1" applyFont="1" applyFill="1" applyBorder="1" applyAlignment="1">
      <alignment horizontal="center" vertical="top"/>
    </xf>
    <xf numFmtId="9" fontId="38" fillId="0" borderId="1" xfId="0" applyNumberFormat="1" applyFont="1" applyBorder="1" applyAlignment="1" applyProtection="1">
      <alignment vertical="top" wrapText="1"/>
      <protection locked="0"/>
    </xf>
    <xf numFmtId="166" fontId="37" fillId="0" borderId="1" xfId="0" applyNumberFormat="1" applyFont="1" applyFill="1" applyBorder="1" applyAlignment="1">
      <alignment vertical="top" wrapText="1"/>
    </xf>
    <xf numFmtId="0" fontId="37" fillId="0" borderId="1" xfId="0" applyNumberFormat="1" applyFont="1" applyFill="1" applyBorder="1" applyAlignment="1">
      <alignment horizontal="left" vertical="top" wrapText="1"/>
    </xf>
    <xf numFmtId="9" fontId="38" fillId="0" borderId="1" xfId="0" applyNumberFormat="1" applyFont="1" applyFill="1" applyBorder="1" applyAlignment="1" applyProtection="1">
      <alignment vertical="top" wrapText="1"/>
      <protection locked="0"/>
    </xf>
    <xf numFmtId="9" fontId="38" fillId="0" borderId="5" xfId="0" applyNumberFormat="1" applyFont="1" applyBorder="1" applyAlignment="1" applyProtection="1">
      <alignment vertical="top" wrapText="1"/>
      <protection locked="0"/>
    </xf>
    <xf numFmtId="166" fontId="37" fillId="0" borderId="5" xfId="0" applyNumberFormat="1" applyFont="1" applyFill="1" applyBorder="1" applyAlignment="1">
      <alignment vertical="top" wrapText="1"/>
    </xf>
    <xf numFmtId="0" fontId="37" fillId="0" borderId="5" xfId="0" applyNumberFormat="1" applyFont="1" applyFill="1" applyBorder="1" applyAlignment="1">
      <alignment horizontal="left" vertical="top" wrapText="1"/>
    </xf>
    <xf numFmtId="166" fontId="34" fillId="3" borderId="5" xfId="0" applyNumberFormat="1" applyFont="1" applyFill="1" applyBorder="1" applyAlignment="1">
      <alignment horizontal="center" vertical="center"/>
    </xf>
    <xf numFmtId="166" fontId="39" fillId="3" borderId="5" xfId="0" applyNumberFormat="1" applyFont="1" applyFill="1" applyBorder="1"/>
    <xf numFmtId="166" fontId="34" fillId="3" borderId="4" xfId="0" applyNumberFormat="1" applyFont="1" applyFill="1" applyBorder="1" applyAlignment="1">
      <alignment horizontal="center" vertical="top"/>
    </xf>
    <xf numFmtId="166" fontId="39" fillId="3" borderId="4" xfId="0" applyNumberFormat="1" applyFont="1" applyFill="1" applyBorder="1"/>
    <xf numFmtId="0" fontId="36" fillId="10" borderId="4" xfId="0" applyNumberFormat="1" applyFont="1" applyFill="1" applyBorder="1" applyAlignment="1" applyProtection="1">
      <alignment horizontal="right"/>
      <protection locked="0"/>
    </xf>
    <xf numFmtId="9" fontId="37" fillId="10" borderId="4" xfId="0" applyNumberFormat="1" applyFont="1" applyFill="1" applyBorder="1" applyAlignment="1">
      <alignment horizontal="right" vertical="center" wrapText="1"/>
    </xf>
    <xf numFmtId="0" fontId="36" fillId="10" borderId="4" xfId="0" applyNumberFormat="1" applyFont="1" applyFill="1" applyBorder="1" applyAlignment="1" applyProtection="1">
      <alignment horizontal="right" vertical="center"/>
      <protection locked="0"/>
    </xf>
    <xf numFmtId="9" fontId="36" fillId="10" borderId="4" xfId="0" applyNumberFormat="1" applyFont="1" applyFill="1" applyBorder="1" applyAlignment="1" applyProtection="1">
      <alignment horizontal="right" vertical="center"/>
      <protection locked="0"/>
    </xf>
    <xf numFmtId="166" fontId="37" fillId="10" borderId="4" xfId="0" applyNumberFormat="1" applyFont="1" applyFill="1" applyBorder="1" applyAlignment="1">
      <alignment wrapText="1"/>
    </xf>
    <xf numFmtId="166" fontId="37" fillId="8" borderId="1" xfId="0" applyNumberFormat="1" applyFont="1" applyFill="1" applyBorder="1" applyAlignment="1">
      <alignment wrapText="1"/>
    </xf>
    <xf numFmtId="166" fontId="36" fillId="3" borderId="5" xfId="0" applyNumberFormat="1" applyFont="1" applyFill="1" applyBorder="1" applyAlignment="1">
      <alignment horizontal="center" vertical="top" wrapText="1"/>
    </xf>
    <xf numFmtId="166" fontId="36" fillId="3" borderId="4" xfId="0" applyNumberFormat="1" applyFont="1" applyFill="1" applyBorder="1" applyAlignment="1">
      <alignment horizontal="center" vertical="top" wrapText="1"/>
    </xf>
    <xf numFmtId="166" fontId="37" fillId="0" borderId="11" xfId="0" applyNumberFormat="1" applyFont="1" applyFill="1" applyBorder="1" applyAlignment="1" applyProtection="1">
      <alignment horizontal="right"/>
      <protection locked="0"/>
    </xf>
    <xf numFmtId="166" fontId="37" fillId="0" borderId="2" xfId="0" applyNumberFormat="1" applyFont="1" applyFill="1" applyBorder="1" applyProtection="1">
      <protection locked="0"/>
    </xf>
    <xf numFmtId="166" fontId="37" fillId="0" borderId="3" xfId="0" applyNumberFormat="1" applyFont="1" applyFill="1" applyBorder="1" applyAlignment="1">
      <alignment wrapText="1"/>
    </xf>
    <xf numFmtId="1" fontId="37" fillId="0" borderId="5" xfId="0" applyNumberFormat="1" applyFont="1" applyFill="1" applyBorder="1" applyAlignment="1">
      <alignment vertical="top" wrapText="1"/>
    </xf>
    <xf numFmtId="9" fontId="37" fillId="0" borderId="5" xfId="0" applyNumberFormat="1" applyFont="1" applyFill="1" applyBorder="1" applyAlignment="1">
      <alignment vertical="top" wrapText="1"/>
    </xf>
    <xf numFmtId="0" fontId="37" fillId="10" borderId="1" xfId="0" applyNumberFormat="1" applyFont="1" applyFill="1" applyBorder="1" applyAlignment="1">
      <alignment vertical="top" wrapText="1"/>
    </xf>
    <xf numFmtId="0" fontId="37" fillId="0" borderId="1" xfId="0" applyNumberFormat="1" applyFont="1" applyFill="1" applyBorder="1" applyAlignment="1">
      <alignment vertical="top" wrapText="1"/>
    </xf>
    <xf numFmtId="0" fontId="36" fillId="10" borderId="5" xfId="0" applyNumberFormat="1" applyFont="1" applyFill="1" applyBorder="1" applyAlignment="1">
      <alignment horizontal="center" vertical="top" wrapText="1"/>
    </xf>
    <xf numFmtId="0" fontId="36" fillId="10" borderId="4" xfId="0" applyNumberFormat="1" applyFont="1" applyFill="1" applyBorder="1" applyAlignment="1">
      <alignment horizontal="center" vertical="top" wrapText="1"/>
    </xf>
    <xf numFmtId="170" fontId="0" fillId="0" borderId="1" xfId="0" applyNumberFormat="1" applyBorder="1"/>
    <xf numFmtId="166" fontId="33" fillId="3" borderId="1" xfId="0" applyNumberFormat="1" applyFont="1" applyFill="1" applyBorder="1" applyAlignment="1">
      <alignment horizontal="center" vertical="top" wrapText="1"/>
    </xf>
    <xf numFmtId="166" fontId="33" fillId="10" borderId="1" xfId="0" applyNumberFormat="1" applyFont="1" applyFill="1" applyBorder="1" applyAlignment="1">
      <alignment horizontal="center" vertical="top" wrapText="1"/>
    </xf>
    <xf numFmtId="0" fontId="0" fillId="0" borderId="11" xfId="0" applyNumberFormat="1" applyFill="1" applyBorder="1" applyAlignment="1">
      <alignment horizontal="right" wrapText="1"/>
    </xf>
    <xf numFmtId="0" fontId="0" fillId="0" borderId="1" xfId="0" applyNumberFormat="1" applyFill="1" applyBorder="1" applyAlignment="1">
      <alignment horizontal="center" vertical="center" wrapText="1"/>
    </xf>
    <xf numFmtId="9" fontId="37" fillId="10" borderId="4" xfId="0" applyNumberFormat="1" applyFont="1" applyFill="1" applyBorder="1" applyProtection="1">
      <protection locked="0"/>
    </xf>
    <xf numFmtId="1" fontId="37" fillId="10" borderId="4" xfId="0" applyNumberFormat="1" applyFont="1" applyFill="1" applyBorder="1"/>
    <xf numFmtId="9" fontId="37" fillId="0" borderId="1" xfId="0" applyNumberFormat="1" applyFont="1" applyFill="1" applyBorder="1" applyProtection="1">
      <protection locked="0"/>
    </xf>
    <xf numFmtId="1" fontId="37" fillId="0" borderId="1" xfId="0" applyNumberFormat="1" applyFont="1" applyFill="1" applyBorder="1" applyProtection="1">
      <protection locked="0"/>
    </xf>
    <xf numFmtId="0" fontId="37" fillId="0" borderId="1" xfId="0" applyNumberFormat="1" applyFont="1" applyFill="1" applyBorder="1"/>
    <xf numFmtId="1" fontId="37" fillId="0" borderId="1" xfId="0" applyNumberFormat="1" applyFont="1" applyFill="1" applyBorder="1" applyAlignment="1" applyProtection="1">
      <alignment horizontal="right"/>
      <protection locked="0"/>
    </xf>
    <xf numFmtId="1" fontId="37" fillId="0" borderId="5" xfId="0" applyNumberFormat="1" applyFont="1" applyFill="1" applyBorder="1" applyProtection="1">
      <protection locked="0"/>
    </xf>
    <xf numFmtId="166" fontId="36" fillId="10" borderId="5" xfId="0" applyNumberFormat="1" applyFont="1" applyFill="1" applyBorder="1" applyAlignment="1">
      <alignment horizontal="center" vertical="top" wrapText="1"/>
    </xf>
    <xf numFmtId="166" fontId="36" fillId="10" borderId="4" xfId="0" applyNumberFormat="1" applyFont="1" applyFill="1" applyBorder="1" applyAlignment="1">
      <alignment horizontal="center" vertical="top" wrapText="1"/>
    </xf>
    <xf numFmtId="166" fontId="40" fillId="0" borderId="11" xfId="9" applyNumberFormat="1" applyFont="1" applyBorder="1" applyAlignment="1">
      <alignment horizontal="right"/>
    </xf>
    <xf numFmtId="0" fontId="37" fillId="10" borderId="1" xfId="9" applyNumberFormat="1" applyFont="1" applyFill="1" applyBorder="1"/>
    <xf numFmtId="1" fontId="36" fillId="0" borderId="1" xfId="9" applyNumberFormat="1" applyFont="1" applyFill="1" applyBorder="1" applyAlignment="1">
      <alignment vertical="center" wrapText="1"/>
    </xf>
    <xf numFmtId="166" fontId="37" fillId="10" borderId="1" xfId="9" applyNumberFormat="1" applyFont="1" applyFill="1" applyBorder="1"/>
    <xf numFmtId="166" fontId="37" fillId="10" borderId="1" xfId="9" applyNumberFormat="1" applyFont="1" applyFill="1" applyBorder="1" applyAlignment="1">
      <alignment wrapText="1"/>
    </xf>
    <xf numFmtId="1" fontId="37" fillId="0" borderId="1" xfId="9" applyNumberFormat="1" applyFont="1" applyFill="1" applyBorder="1" applyProtection="1">
      <protection locked="0"/>
    </xf>
    <xf numFmtId="166" fontId="37" fillId="0" borderId="1" xfId="9" applyNumberFormat="1" applyFont="1" applyFill="1" applyBorder="1"/>
    <xf numFmtId="1" fontId="36" fillId="0" borderId="1" xfId="9" applyNumberFormat="1" applyFont="1" applyFill="1" applyBorder="1" applyAlignment="1">
      <alignment horizontal="center" vertical="center" wrapText="1"/>
    </xf>
    <xf numFmtId="1" fontId="37" fillId="0" borderId="1" xfId="9" applyNumberFormat="1" applyFont="1" applyFill="1" applyBorder="1" applyAlignment="1">
      <alignment horizontal="center" vertical="center" wrapText="1"/>
    </xf>
    <xf numFmtId="166" fontId="36" fillId="10" borderId="1" xfId="9" applyNumberFormat="1" applyFont="1" applyFill="1" applyBorder="1" applyAlignment="1">
      <alignment horizontal="center" vertical="top" wrapText="1"/>
    </xf>
    <xf numFmtId="166" fontId="36" fillId="10" borderId="1" xfId="9" applyNumberFormat="1" applyFont="1" applyFill="1" applyBorder="1" applyAlignment="1">
      <alignment horizontal="center" vertical="center" wrapText="1"/>
    </xf>
    <xf numFmtId="0" fontId="40" fillId="0" borderId="11" xfId="0" applyNumberFormat="1" applyFont="1" applyFill="1" applyBorder="1" applyAlignment="1" applyProtection="1">
      <alignment horizontal="right"/>
      <protection locked="0"/>
    </xf>
    <xf numFmtId="0" fontId="37" fillId="0" borderId="4" xfId="0" applyNumberFormat="1" applyFont="1" applyFill="1" applyBorder="1" applyAlignment="1" applyProtection="1">
      <alignment horizontal="left"/>
      <protection locked="0"/>
    </xf>
    <xf numFmtId="0" fontId="36" fillId="0" borderId="1" xfId="0" applyNumberFormat="1" applyFont="1" applyFill="1" applyBorder="1" applyAlignment="1">
      <alignment horizontal="right" vertical="top" wrapText="1"/>
    </xf>
    <xf numFmtId="0" fontId="40" fillId="10" borderId="4" xfId="0" applyNumberFormat="1" applyFont="1" applyFill="1" applyBorder="1" applyProtection="1">
      <protection locked="0"/>
    </xf>
    <xf numFmtId="0" fontId="40" fillId="10" borderId="4" xfId="0" applyNumberFormat="1" applyFont="1" applyFill="1" applyBorder="1"/>
    <xf numFmtId="0" fontId="40" fillId="10" borderId="4" xfId="0" applyNumberFormat="1" applyFont="1" applyFill="1" applyBorder="1" applyAlignment="1">
      <alignment wrapText="1"/>
    </xf>
    <xf numFmtId="1" fontId="40" fillId="0" borderId="1" xfId="0" applyNumberFormat="1" applyFont="1" applyFill="1" applyBorder="1" applyProtection="1">
      <protection locked="0"/>
    </xf>
    <xf numFmtId="1" fontId="41" fillId="0" borderId="1" xfId="0" applyNumberFormat="1" applyFont="1" applyFill="1" applyBorder="1" applyAlignment="1">
      <alignment vertical="center" wrapText="1"/>
    </xf>
    <xf numFmtId="1" fontId="40" fillId="0" borderId="1" xfId="0" applyNumberFormat="1" applyFont="1" applyFill="1" applyBorder="1" applyAlignment="1">
      <alignment vertical="center" wrapText="1"/>
    </xf>
    <xf numFmtId="1" fontId="40" fillId="0" borderId="1" xfId="0" applyNumberFormat="1" applyFont="1" applyFill="1" applyBorder="1"/>
    <xf numFmtId="0" fontId="40" fillId="0" borderId="1" xfId="0" applyNumberFormat="1" applyFont="1" applyFill="1" applyBorder="1"/>
    <xf numFmtId="166" fontId="41" fillId="10" borderId="1" xfId="0" applyNumberFormat="1" applyFont="1" applyFill="1" applyBorder="1" applyAlignment="1">
      <alignment horizontal="center" vertical="top" wrapText="1"/>
    </xf>
    <xf numFmtId="166" fontId="26" fillId="0" borderId="11" xfId="0" applyNumberFormat="1" applyFont="1" applyBorder="1" applyAlignment="1">
      <alignment horizontal="right" wrapText="1"/>
    </xf>
    <xf numFmtId="1" fontId="42" fillId="3" borderId="18" xfId="0" applyNumberFormat="1" applyFont="1" applyFill="1" applyBorder="1" applyAlignment="1">
      <alignment horizontal="right" vertical="center"/>
    </xf>
    <xf numFmtId="1" fontId="42" fillId="3" borderId="19" xfId="0" applyNumberFormat="1" applyFont="1" applyFill="1" applyBorder="1" applyAlignment="1">
      <alignment horizontal="right" vertical="center"/>
    </xf>
    <xf numFmtId="1" fontId="42" fillId="3" borderId="20" xfId="0" applyNumberFormat="1" applyFont="1" applyFill="1" applyBorder="1" applyAlignment="1">
      <alignment horizontal="right" vertical="center"/>
    </xf>
    <xf numFmtId="1" fontId="42" fillId="3" borderId="21" xfId="0" applyNumberFormat="1" applyFont="1" applyFill="1" applyBorder="1" applyAlignment="1">
      <alignment horizontal="right" vertical="center"/>
    </xf>
    <xf numFmtId="1" fontId="42" fillId="3" borderId="22" xfId="0" applyNumberFormat="1" applyFont="1" applyFill="1" applyBorder="1" applyAlignment="1">
      <alignment horizontal="right" vertical="center"/>
    </xf>
    <xf numFmtId="0" fontId="42" fillId="3" borderId="23" xfId="0" applyNumberFormat="1" applyFont="1" applyFill="1" applyBorder="1" applyAlignment="1">
      <alignment horizontal="justify" vertical="center" wrapText="1"/>
    </xf>
    <xf numFmtId="1" fontId="43" fillId="8" borderId="24" xfId="0" applyNumberFormat="1" applyFont="1" applyFill="1" applyBorder="1" applyAlignment="1" applyProtection="1">
      <alignment horizontal="right" vertical="center" wrapText="1"/>
      <protection locked="0"/>
    </xf>
    <xf numFmtId="1" fontId="43" fillId="8" borderId="1" xfId="0" applyNumberFormat="1" applyFont="1" applyFill="1" applyBorder="1" applyAlignment="1" applyProtection="1">
      <alignment horizontal="right" vertical="center" wrapText="1"/>
      <protection locked="0"/>
    </xf>
    <xf numFmtId="1" fontId="43" fillId="8" borderId="11" xfId="0" applyNumberFormat="1" applyFont="1" applyFill="1" applyBorder="1" applyAlignment="1" applyProtection="1">
      <alignment horizontal="right" vertical="center" wrapText="1"/>
      <protection locked="0"/>
    </xf>
    <xf numFmtId="1" fontId="43" fillId="8" borderId="25" xfId="0" applyNumberFormat="1" applyFont="1" applyFill="1" applyBorder="1" applyAlignment="1" applyProtection="1">
      <alignment horizontal="right" vertical="center" wrapText="1"/>
    </xf>
    <xf numFmtId="1" fontId="43" fillId="8" borderId="3" xfId="0" applyNumberFormat="1" applyFont="1" applyFill="1" applyBorder="1" applyAlignment="1" applyProtection="1">
      <alignment horizontal="right" vertical="center" wrapText="1"/>
      <protection locked="0"/>
    </xf>
    <xf numFmtId="0" fontId="44" fillId="8" borderId="26" xfId="0" applyNumberFormat="1" applyFont="1" applyFill="1" applyBorder="1" applyAlignment="1">
      <alignment horizontal="left" vertical="center" wrapText="1" indent="1"/>
    </xf>
    <xf numFmtId="0" fontId="44" fillId="8" borderId="27" xfId="0" applyNumberFormat="1" applyFont="1" applyFill="1" applyBorder="1" applyAlignment="1">
      <alignment horizontal="left" vertical="center" wrapText="1" indent="1"/>
    </xf>
    <xf numFmtId="0" fontId="42" fillId="8" borderId="24" xfId="0" applyNumberFormat="1" applyFont="1" applyFill="1" applyBorder="1" applyAlignment="1">
      <alignment horizontal="center" vertical="center" wrapText="1"/>
    </xf>
    <xf numFmtId="0" fontId="42" fillId="8" borderId="1" xfId="0" applyNumberFormat="1" applyFont="1" applyFill="1" applyBorder="1" applyAlignment="1">
      <alignment horizontal="center" vertical="center" wrapText="1"/>
    </xf>
    <xf numFmtId="0" fontId="42" fillId="8" borderId="11" xfId="0" applyNumberFormat="1" applyFont="1" applyFill="1" applyBorder="1" applyAlignment="1">
      <alignment horizontal="center" vertical="center" wrapText="1"/>
    </xf>
    <xf numFmtId="0" fontId="42" fillId="8" borderId="3" xfId="0" applyNumberFormat="1" applyFont="1" applyFill="1" applyBorder="1" applyAlignment="1">
      <alignment horizontal="center" vertical="center" wrapText="1"/>
    </xf>
    <xf numFmtId="0" fontId="42" fillId="8" borderId="27" xfId="0" applyNumberFormat="1" applyFont="1" applyFill="1" applyBorder="1" applyAlignment="1">
      <alignment horizontal="justify" vertical="center" wrapText="1"/>
    </xf>
    <xf numFmtId="0" fontId="42" fillId="8" borderId="25" xfId="0" applyNumberFormat="1" applyFont="1" applyFill="1" applyBorder="1" applyAlignment="1">
      <alignment horizontal="center" vertical="center" wrapText="1"/>
    </xf>
    <xf numFmtId="0" fontId="43" fillId="3" borderId="28" xfId="0" applyNumberFormat="1" applyFont="1" applyFill="1" applyBorder="1" applyAlignment="1">
      <alignment vertical="top" wrapText="1"/>
    </xf>
    <xf numFmtId="0" fontId="43" fillId="3" borderId="5" xfId="0" applyNumberFormat="1" applyFont="1" applyFill="1" applyBorder="1" applyAlignment="1">
      <alignment vertical="top" wrapText="1"/>
    </xf>
    <xf numFmtId="0" fontId="43" fillId="3" borderId="6" xfId="0" applyNumberFormat="1" applyFont="1" applyFill="1" applyBorder="1" applyAlignment="1">
      <alignment vertical="top" wrapText="1"/>
    </xf>
    <xf numFmtId="0" fontId="43" fillId="3" borderId="29" xfId="0" applyNumberFormat="1" applyFont="1" applyFill="1" applyBorder="1" applyAlignment="1">
      <alignment vertical="top" wrapText="1"/>
    </xf>
    <xf numFmtId="0" fontId="43" fillId="3" borderId="8" xfId="0" applyNumberFormat="1" applyFont="1" applyFill="1" applyBorder="1" applyAlignment="1">
      <alignment vertical="top" wrapText="1"/>
    </xf>
    <xf numFmtId="0" fontId="43" fillId="3" borderId="30" xfId="0" applyNumberFormat="1" applyFont="1" applyFill="1" applyBorder="1" applyAlignment="1">
      <alignment vertical="top" wrapText="1"/>
    </xf>
    <xf numFmtId="0" fontId="7" fillId="0" borderId="0" xfId="4" applyFont="1" applyBorder="1" applyAlignment="1">
      <alignment horizontal="right"/>
    </xf>
    <xf numFmtId="0" fontId="45" fillId="0" borderId="0" xfId="4" applyFont="1" applyFill="1" applyBorder="1" applyAlignment="1">
      <alignment horizontal="left" vertical="top"/>
    </xf>
    <xf numFmtId="0" fontId="7" fillId="0" borderId="11" xfId="4" applyFont="1" applyBorder="1" applyAlignment="1">
      <alignment horizontal="right"/>
    </xf>
    <xf numFmtId="0" fontId="7" fillId="0" borderId="1" xfId="4" applyFont="1" applyBorder="1"/>
    <xf numFmtId="172" fontId="7" fillId="0" borderId="1" xfId="4" applyNumberFormat="1" applyFont="1" applyBorder="1"/>
    <xf numFmtId="173" fontId="7" fillId="0" borderId="1" xfId="8" applyNumberFormat="1" applyFont="1" applyBorder="1"/>
    <xf numFmtId="0" fontId="8" fillId="3" borderId="1" xfId="4" applyFont="1" applyFill="1" applyBorder="1" applyAlignment="1">
      <alignment vertical="top" wrapText="1"/>
    </xf>
    <xf numFmtId="0" fontId="8" fillId="3" borderId="1" xfId="4" quotePrefix="1" applyFont="1" applyFill="1" applyBorder="1" applyAlignment="1">
      <alignment vertical="top" wrapText="1"/>
    </xf>
    <xf numFmtId="166" fontId="0" fillId="0" borderId="0" xfId="10" applyNumberFormat="1" applyFont="1"/>
    <xf numFmtId="0" fontId="20" fillId="0" borderId="31" xfId="10" applyNumberFormat="1" applyFont="1" applyFill="1" applyBorder="1"/>
    <xf numFmtId="174" fontId="0" fillId="0" borderId="1" xfId="10" applyNumberFormat="1" applyFont="1" applyFill="1" applyBorder="1"/>
    <xf numFmtId="10" fontId="0" fillId="0" borderId="0" xfId="10" applyNumberFormat="1" applyFont="1"/>
    <xf numFmtId="0" fontId="0" fillId="0" borderId="31" xfId="10" applyNumberFormat="1" applyFont="1" applyFill="1" applyBorder="1"/>
    <xf numFmtId="0" fontId="1" fillId="0" borderId="32" xfId="10" applyNumberFormat="1" applyFont="1" applyFill="1" applyBorder="1" applyAlignment="1">
      <alignment wrapText="1"/>
    </xf>
    <xf numFmtId="0" fontId="20" fillId="0" borderId="32" xfId="11" applyNumberFormat="1" applyFont="1" applyFill="1" applyBorder="1" applyAlignment="1">
      <alignment horizontal="center" wrapText="1"/>
    </xf>
    <xf numFmtId="0" fontId="0" fillId="0" borderId="33" xfId="10" applyNumberFormat="1" applyFont="1" applyFill="1" applyBorder="1" applyAlignment="1">
      <alignment horizontal="right" wrapText="1"/>
    </xf>
    <xf numFmtId="0" fontId="0" fillId="0" borderId="34" xfId="10" applyNumberFormat="1" applyFont="1" applyFill="1" applyBorder="1" applyAlignment="1">
      <alignment horizontal="right"/>
    </xf>
    <xf numFmtId="0" fontId="0" fillId="0" borderId="1" xfId="4" applyFont="1" applyFill="1" applyBorder="1"/>
    <xf numFmtId="0" fontId="0" fillId="5" borderId="1" xfId="4" applyFont="1" applyFill="1" applyBorder="1" applyAlignment="1">
      <alignment horizontal="center"/>
    </xf>
    <xf numFmtId="0" fontId="0" fillId="0" borderId="3" xfId="4" applyFont="1" applyFill="1" applyBorder="1" applyAlignment="1">
      <alignment horizontal="left"/>
    </xf>
    <xf numFmtId="17" fontId="0" fillId="5" borderId="1" xfId="4" applyNumberFormat="1" applyFont="1" applyFill="1" applyBorder="1" applyAlignment="1">
      <alignment horizontal="center"/>
    </xf>
    <xf numFmtId="166" fontId="0" fillId="0" borderId="11" xfId="14" applyNumberFormat="1" applyFont="1" applyBorder="1" applyAlignment="1">
      <alignment horizontal="right"/>
    </xf>
    <xf numFmtId="166" fontId="0" fillId="0" borderId="2" xfId="14" applyNumberFormat="1" applyFont="1" applyBorder="1"/>
    <xf numFmtId="166" fontId="0" fillId="0" borderId="3" xfId="14" applyNumberFormat="1" applyFont="1" applyBorder="1"/>
    <xf numFmtId="0" fontId="0" fillId="0" borderId="1" xfId="14" applyNumberFormat="1" applyFont="1" applyFill="1" applyBorder="1"/>
    <xf numFmtId="0" fontId="1" fillId="3" borderId="5" xfId="14" applyNumberFormat="1" applyFont="1" applyFill="1" applyBorder="1" applyAlignment="1">
      <alignment horizontal="center" vertical="center" wrapText="1"/>
    </xf>
    <xf numFmtId="0" fontId="20" fillId="3" borderId="5" xfId="15" applyNumberFormat="1" applyFont="1" applyFill="1" applyBorder="1" applyAlignment="1">
      <alignment horizontal="center" vertical="center" wrapText="1"/>
    </xf>
    <xf numFmtId="0" fontId="0" fillId="3" borderId="5" xfId="14" applyNumberFormat="1" applyFont="1" applyFill="1" applyBorder="1" applyAlignment="1">
      <alignment horizontal="right"/>
    </xf>
    <xf numFmtId="175" fontId="3" fillId="0" borderId="0" xfId="2" applyNumberFormat="1" applyFont="1" applyFill="1" applyBorder="1" applyAlignment="1">
      <alignment vertical="top" wrapText="1"/>
    </xf>
    <xf numFmtId="175" fontId="3" fillId="0" borderId="10" xfId="2" applyNumberFormat="1" applyFont="1" applyFill="1" applyBorder="1" applyAlignment="1">
      <alignment vertical="top" wrapText="1"/>
    </xf>
    <xf numFmtId="175" fontId="3" fillId="0" borderId="3" xfId="2" applyNumberFormat="1" applyFont="1" applyFill="1" applyBorder="1" applyAlignment="1">
      <alignment vertical="top" wrapText="1"/>
    </xf>
    <xf numFmtId="175" fontId="3" fillId="0" borderId="1" xfId="2" applyNumberFormat="1" applyFont="1" applyFill="1" applyBorder="1" applyAlignment="1">
      <alignment vertical="top" wrapText="1"/>
    </xf>
    <xf numFmtId="166" fontId="3" fillId="0" borderId="1" xfId="0" applyNumberFormat="1" applyFont="1" applyBorder="1" applyAlignment="1">
      <alignment horizontal="left" vertical="top" wrapText="1"/>
    </xf>
    <xf numFmtId="166" fontId="3" fillId="0" borderId="1" xfId="0" applyNumberFormat="1" applyFont="1" applyBorder="1" applyAlignment="1">
      <alignment horizontal="left" vertical="top" wrapText="1" indent="1"/>
    </xf>
    <xf numFmtId="166" fontId="3" fillId="0" borderId="0"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166" fontId="3" fillId="0" borderId="1" xfId="0" quotePrefix="1" applyNumberFormat="1" applyFont="1" applyFill="1" applyBorder="1" applyAlignment="1">
      <alignment horizontal="center" vertical="top" wrapText="1"/>
    </xf>
    <xf numFmtId="166" fontId="49" fillId="0" borderId="1" xfId="0" applyNumberFormat="1" applyFont="1" applyBorder="1" applyAlignment="1">
      <alignment horizontal="left" wrapText="1"/>
    </xf>
    <xf numFmtId="175" fontId="3" fillId="0" borderId="2" xfId="2" applyNumberFormat="1" applyFont="1" applyFill="1" applyBorder="1" applyAlignment="1">
      <alignment vertical="top" wrapText="1"/>
    </xf>
    <xf numFmtId="166" fontId="3" fillId="0" borderId="2" xfId="0" applyNumberFormat="1" applyFont="1" applyBorder="1" applyAlignment="1">
      <alignment horizontal="left" vertical="top" wrapText="1"/>
    </xf>
    <xf numFmtId="166" fontId="3" fillId="0" borderId="2" xfId="0" applyNumberFormat="1" applyFont="1" applyBorder="1" applyAlignment="1">
      <alignment horizontal="left" vertical="top" wrapText="1" indent="1"/>
    </xf>
    <xf numFmtId="166" fontId="0" fillId="0" borderId="0" xfId="0" applyNumberFormat="1" applyFill="1" applyBorder="1"/>
    <xf numFmtId="168" fontId="3" fillId="0" borderId="0" xfId="0" applyNumberFormat="1" applyFont="1" applyFill="1" applyBorder="1"/>
    <xf numFmtId="166" fontId="3" fillId="0" borderId="0" xfId="0" applyNumberFormat="1" applyFont="1" applyFill="1" applyBorder="1"/>
    <xf numFmtId="168" fontId="3" fillId="0" borderId="0" xfId="0" applyNumberFormat="1" applyFont="1" applyFill="1" applyBorder="1" applyProtection="1">
      <protection locked="0"/>
    </xf>
    <xf numFmtId="166" fontId="3" fillId="0" borderId="0" xfId="0" applyNumberFormat="1" applyFont="1" applyFill="1" applyBorder="1" applyProtection="1">
      <protection locked="0"/>
    </xf>
    <xf numFmtId="176" fontId="3" fillId="0" borderId="0" xfId="0" applyNumberFormat="1" applyFont="1" applyFill="1" applyBorder="1"/>
    <xf numFmtId="166" fontId="50" fillId="0" borderId="0" xfId="0" applyNumberFormat="1" applyFont="1" applyFill="1" applyBorder="1"/>
    <xf numFmtId="176" fontId="3" fillId="0" borderId="0" xfId="2" applyNumberFormat="1" applyFont="1"/>
    <xf numFmtId="166" fontId="3" fillId="0" borderId="0" xfId="0" applyNumberFormat="1" applyFont="1"/>
    <xf numFmtId="169" fontId="3" fillId="0" borderId="0" xfId="0" applyNumberFormat="1" applyFont="1" applyFill="1" applyAlignment="1">
      <alignment horizontal="center"/>
    </xf>
    <xf numFmtId="169" fontId="3" fillId="11" borderId="1" xfId="0" applyNumberFormat="1" applyFont="1" applyFill="1" applyBorder="1" applyAlignment="1" applyProtection="1">
      <alignment horizontal="center"/>
      <protection locked="0"/>
    </xf>
    <xf numFmtId="176" fontId="3" fillId="0" borderId="0" xfId="0" applyNumberFormat="1" applyFont="1" applyBorder="1"/>
    <xf numFmtId="176" fontId="3" fillId="11" borderId="0" xfId="0" applyNumberFormat="1" applyFont="1" applyFill="1" applyBorder="1" applyProtection="1">
      <protection locked="0"/>
    </xf>
    <xf numFmtId="166" fontId="50" fillId="0" borderId="0" xfId="0" applyNumberFormat="1" applyFont="1"/>
    <xf numFmtId="166" fontId="23" fillId="0" borderId="0" xfId="0" applyNumberFormat="1" applyFont="1"/>
    <xf numFmtId="166" fontId="51" fillId="0" borderId="0" xfId="0" applyNumberFormat="1" applyFont="1"/>
    <xf numFmtId="166" fontId="3" fillId="0" borderId="40" xfId="0" applyNumberFormat="1" applyFont="1" applyBorder="1" applyAlignment="1">
      <alignment horizontal="left" vertical="top" wrapText="1"/>
    </xf>
    <xf numFmtId="166" fontId="3" fillId="0" borderId="39" xfId="0" applyNumberFormat="1" applyFont="1" applyBorder="1" applyAlignment="1">
      <alignment horizontal="left" vertical="top" wrapText="1" indent="1"/>
    </xf>
    <xf numFmtId="166" fontId="3" fillId="0" borderId="43" xfId="0" applyNumberFormat="1" applyFont="1" applyBorder="1" applyAlignment="1">
      <alignment horizontal="left" vertical="top" wrapText="1"/>
    </xf>
    <xf numFmtId="166" fontId="3" fillId="0" borderId="10" xfId="0" applyNumberFormat="1" applyFont="1" applyBorder="1" applyAlignment="1">
      <alignment horizontal="left" vertical="top" wrapText="1" indent="1"/>
    </xf>
    <xf numFmtId="166" fontId="49" fillId="0" borderId="43" xfId="0" applyNumberFormat="1" applyFont="1" applyBorder="1" applyAlignment="1">
      <alignment horizontal="left" vertical="top" wrapText="1"/>
    </xf>
    <xf numFmtId="166" fontId="49" fillId="0" borderId="10" xfId="0" applyNumberFormat="1" applyFont="1" applyBorder="1" applyAlignment="1">
      <alignment horizontal="left" vertical="top" wrapText="1"/>
    </xf>
    <xf numFmtId="166" fontId="3" fillId="0" borderId="43" xfId="0" applyNumberFormat="1" applyFont="1" applyFill="1" applyBorder="1" applyAlignment="1">
      <alignment horizontal="left" vertical="top" wrapText="1"/>
    </xf>
    <xf numFmtId="166" fontId="49" fillId="0" borderId="10" xfId="0" applyNumberFormat="1" applyFont="1" applyBorder="1" applyAlignment="1">
      <alignment horizontal="left" wrapText="1"/>
    </xf>
    <xf numFmtId="166" fontId="3" fillId="0" borderId="46" xfId="0" applyNumberFormat="1" applyFont="1" applyBorder="1" applyAlignment="1">
      <alignment horizontal="left" vertical="top" wrapText="1"/>
    </xf>
    <xf numFmtId="166" fontId="49" fillId="0" borderId="14" xfId="0" applyNumberFormat="1" applyFont="1" applyBorder="1" applyAlignment="1">
      <alignment horizontal="left" wrapText="1"/>
    </xf>
    <xf numFmtId="166" fontId="21" fillId="0" borderId="9" xfId="0" applyNumberFormat="1" applyFont="1" applyFill="1" applyBorder="1" applyAlignment="1">
      <alignment horizontal="center" vertical="center" wrapText="1"/>
    </xf>
    <xf numFmtId="166" fontId="21" fillId="0" borderId="41" xfId="0" applyNumberFormat="1" applyFont="1" applyFill="1" applyBorder="1" applyAlignment="1">
      <alignment horizontal="center" vertical="center" wrapText="1"/>
    </xf>
    <xf numFmtId="166" fontId="21" fillId="0" borderId="10" xfId="0"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6" fontId="24" fillId="0" borderId="7" xfId="0" applyNumberFormat="1" applyFont="1" applyFill="1" applyBorder="1" applyAlignment="1">
      <alignment horizontal="left"/>
    </xf>
    <xf numFmtId="166" fontId="0" fillId="0" borderId="11" xfId="10" applyNumberFormat="1" applyFont="1" applyBorder="1" applyAlignment="1">
      <alignment horizontal="right"/>
    </xf>
    <xf numFmtId="166" fontId="0" fillId="0" borderId="2" xfId="10" applyNumberFormat="1" applyFont="1" applyBorder="1"/>
    <xf numFmtId="166" fontId="0" fillId="0" borderId="3" xfId="10" applyNumberFormat="1" applyFont="1" applyBorder="1"/>
    <xf numFmtId="169" fontId="0" fillId="0" borderId="53" xfId="10" applyNumberFormat="1" applyFont="1" applyFill="1" applyBorder="1"/>
    <xf numFmtId="169" fontId="0" fillId="0" borderId="4" xfId="10" applyNumberFormat="1" applyFont="1" applyFill="1" applyBorder="1"/>
    <xf numFmtId="174" fontId="20" fillId="11" borderId="4" xfId="10" applyNumberFormat="1" applyFont="1" applyFill="1" applyBorder="1"/>
    <xf numFmtId="0" fontId="20" fillId="0" borderId="54" xfId="10" applyNumberFormat="1" applyFont="1" applyFill="1" applyBorder="1"/>
    <xf numFmtId="169" fontId="0" fillId="0" borderId="55" xfId="10" applyNumberFormat="1" applyFont="1" applyFill="1" applyBorder="1"/>
    <xf numFmtId="169" fontId="0" fillId="0" borderId="1" xfId="10" applyNumberFormat="1" applyFont="1" applyFill="1" applyBorder="1"/>
    <xf numFmtId="174" fontId="20" fillId="11" borderId="1" xfId="10" applyNumberFormat="1" applyFont="1" applyFill="1" applyBorder="1"/>
    <xf numFmtId="169" fontId="20" fillId="3" borderId="55" xfId="10" applyNumberFormat="1" applyFont="1" applyFill="1" applyBorder="1" applyAlignment="1">
      <alignment horizontal="center" vertical="center" wrapText="1"/>
    </xf>
    <xf numFmtId="169" fontId="20" fillId="3" borderId="1" xfId="10" applyNumberFormat="1" applyFont="1" applyFill="1" applyBorder="1" applyAlignment="1">
      <alignment horizontal="center" vertical="center" wrapText="1"/>
    </xf>
    <xf numFmtId="174" fontId="20" fillId="3" borderId="32" xfId="10" applyNumberFormat="1" applyFont="1" applyFill="1" applyBorder="1" applyAlignment="1">
      <alignment horizontal="center" vertical="center" wrapText="1"/>
    </xf>
    <xf numFmtId="0" fontId="20" fillId="3" borderId="34" xfId="10" applyNumberFormat="1" applyFont="1" applyFill="1" applyBorder="1"/>
    <xf numFmtId="0" fontId="20" fillId="0" borderId="57" xfId="10" applyNumberFormat="1" applyFont="1" applyFill="1" applyBorder="1"/>
    <xf numFmtId="0" fontId="1" fillId="3" borderId="58" xfId="10" applyNumberFormat="1" applyFont="1" applyFill="1" applyBorder="1" applyAlignment="1">
      <alignment wrapText="1"/>
    </xf>
    <xf numFmtId="0" fontId="1" fillId="3" borderId="32" xfId="10" applyNumberFormat="1" applyFont="1" applyFill="1" applyBorder="1" applyAlignment="1">
      <alignment wrapText="1"/>
    </xf>
    <xf numFmtId="0" fontId="20" fillId="3" borderId="32" xfId="11" applyNumberFormat="1" applyFont="1" applyFill="1" applyBorder="1" applyAlignment="1">
      <alignment horizontal="center"/>
    </xf>
    <xf numFmtId="0" fontId="0" fillId="3" borderId="34" xfId="10" applyNumberFormat="1" applyFont="1" applyFill="1" applyBorder="1" applyAlignment="1">
      <alignment horizontal="right"/>
    </xf>
    <xf numFmtId="0" fontId="0" fillId="0" borderId="8" xfId="4" applyFont="1" applyBorder="1"/>
    <xf numFmtId="0" fontId="1" fillId="4" borderId="1" xfId="4" applyFont="1" applyFill="1" applyBorder="1" applyAlignment="1">
      <alignment horizontal="justify" vertical="top" wrapText="1"/>
    </xf>
    <xf numFmtId="0" fontId="1" fillId="0" borderId="11" xfId="4" applyFont="1" applyBorder="1" applyAlignment="1">
      <alignment horizontal="center"/>
    </xf>
    <xf numFmtId="0" fontId="1" fillId="0" borderId="3" xfId="4" applyFont="1" applyFill="1" applyBorder="1" applyAlignment="1">
      <alignment horizontal="left"/>
    </xf>
    <xf numFmtId="0" fontId="1" fillId="0" borderId="1" xfId="4" applyFont="1" applyFill="1" applyBorder="1" applyAlignment="1">
      <alignment horizontal="left"/>
    </xf>
    <xf numFmtId="0" fontId="1" fillId="4" borderId="5" xfId="4" applyFont="1" applyFill="1" applyBorder="1" applyAlignment="1">
      <alignment horizontal="justify" vertical="top" wrapText="1"/>
    </xf>
    <xf numFmtId="0" fontId="1" fillId="0" borderId="3" xfId="4" applyFont="1" applyBorder="1" applyAlignment="1">
      <alignment horizontal="left"/>
    </xf>
    <xf numFmtId="0" fontId="7" fillId="0" borderId="4" xfId="4" applyFont="1" applyBorder="1" applyAlignment="1">
      <alignment horizontal="justify" vertical="top" wrapText="1"/>
    </xf>
    <xf numFmtId="1" fontId="40" fillId="10" borderId="4" xfId="0" applyNumberFormat="1" applyFont="1" applyFill="1" applyBorder="1"/>
    <xf numFmtId="0" fontId="0" fillId="5" borderId="0" xfId="0" applyFill="1"/>
    <xf numFmtId="17" fontId="0" fillId="0" borderId="0" xfId="0" quotePrefix="1" applyNumberFormat="1"/>
    <xf numFmtId="0" fontId="0" fillId="0" borderId="1" xfId="0" applyBorder="1"/>
    <xf numFmtId="0" fontId="0" fillId="0" borderId="1" xfId="4" quotePrefix="1" applyFont="1" applyBorder="1"/>
    <xf numFmtId="17" fontId="0" fillId="3" borderId="1" xfId="0" quotePrefix="1" applyNumberFormat="1" applyFill="1" applyBorder="1" applyAlignment="1">
      <alignment horizontal="left" indent="2"/>
    </xf>
    <xf numFmtId="1" fontId="37" fillId="10" borderId="1" xfId="9" applyNumberFormat="1" applyFont="1" applyFill="1" applyBorder="1"/>
    <xf numFmtId="166" fontId="36" fillId="10" borderId="1" xfId="9" applyNumberFormat="1" applyFont="1" applyFill="1" applyBorder="1" applyAlignment="1">
      <alignment horizontal="center" vertical="top" wrapText="1"/>
    </xf>
    <xf numFmtId="166" fontId="0" fillId="0" borderId="1" xfId="0" applyNumberFormat="1" applyBorder="1" applyAlignment="1">
      <alignment horizontal="left" wrapText="1"/>
    </xf>
    <xf numFmtId="3" fontId="52" fillId="0" borderId="1" xfId="0" applyNumberFormat="1" applyFont="1" applyBorder="1"/>
    <xf numFmtId="3" fontId="53" fillId="0" borderId="17" xfId="4" applyNumberFormat="1" applyFont="1" applyFill="1" applyBorder="1" applyProtection="1"/>
    <xf numFmtId="1" fontId="31" fillId="6" borderId="5" xfId="0" applyNumberFormat="1" applyFont="1" applyFill="1" applyBorder="1" applyAlignment="1">
      <alignment horizontal="right" vertical="top" wrapText="1"/>
    </xf>
    <xf numFmtId="9" fontId="0" fillId="6" borderId="5" xfId="0" applyNumberFormat="1" applyFill="1" applyBorder="1"/>
    <xf numFmtId="1" fontId="31" fillId="6" borderId="1" xfId="0" applyNumberFormat="1" applyFont="1" applyFill="1" applyBorder="1" applyAlignment="1">
      <alignment horizontal="right" vertical="top" wrapText="1"/>
    </xf>
    <xf numFmtId="1" fontId="35" fillId="6" borderId="1" xfId="0" applyNumberFormat="1" applyFont="1" applyFill="1" applyBorder="1" applyAlignment="1">
      <alignment horizontal="right" vertical="top" wrapText="1"/>
    </xf>
    <xf numFmtId="1" fontId="0" fillId="6" borderId="1" xfId="0" applyNumberFormat="1" applyFont="1" applyFill="1" applyBorder="1" applyAlignment="1" applyProtection="1">
      <alignment horizontal="right"/>
      <protection locked="0"/>
    </xf>
    <xf numFmtId="10" fontId="0" fillId="6" borderId="1" xfId="10" applyNumberFormat="1" applyFont="1" applyFill="1" applyBorder="1"/>
    <xf numFmtId="174" fontId="0" fillId="6" borderId="1" xfId="10" applyNumberFormat="1" applyFont="1" applyFill="1" applyBorder="1"/>
    <xf numFmtId="10" fontId="0" fillId="6" borderId="0" xfId="10" applyNumberFormat="1" applyFont="1" applyFill="1"/>
    <xf numFmtId="0" fontId="20" fillId="6" borderId="11" xfId="10" applyNumberFormat="1" applyFont="1" applyFill="1" applyBorder="1"/>
    <xf numFmtId="174" fontId="20" fillId="6" borderId="1" xfId="10" applyNumberFormat="1" applyFont="1" applyFill="1" applyBorder="1"/>
    <xf numFmtId="3" fontId="0" fillId="6" borderId="1" xfId="4" applyNumberFormat="1" applyFont="1" applyFill="1" applyBorder="1"/>
    <xf numFmtId="0" fontId="0" fillId="6" borderId="1" xfId="4" applyFont="1" applyFill="1" applyBorder="1"/>
    <xf numFmtId="0" fontId="0" fillId="6" borderId="14" xfId="4" applyFont="1" applyFill="1" applyBorder="1"/>
    <xf numFmtId="0" fontId="0" fillId="6" borderId="13" xfId="4" applyFont="1" applyFill="1" applyBorder="1"/>
    <xf numFmtId="0" fontId="0" fillId="6" borderId="11" xfId="4" applyFont="1" applyFill="1" applyBorder="1"/>
    <xf numFmtId="0" fontId="0" fillId="6" borderId="3" xfId="4" applyFont="1" applyFill="1" applyBorder="1"/>
    <xf numFmtId="0" fontId="0" fillId="6" borderId="1" xfId="14" applyNumberFormat="1" applyFont="1" applyFill="1" applyBorder="1"/>
    <xf numFmtId="10" fontId="0" fillId="6" borderId="1" xfId="14" applyNumberFormat="1" applyFont="1" applyFill="1" applyBorder="1"/>
    <xf numFmtId="175" fontId="3" fillId="6" borderId="1" xfId="2" applyNumberFormat="1" applyFont="1" applyFill="1" applyBorder="1" applyAlignment="1">
      <alignment vertical="top" wrapText="1"/>
    </xf>
    <xf numFmtId="166" fontId="21" fillId="0" borderId="48" xfId="0" quotePrefix="1" applyNumberFormat="1" applyFont="1" applyFill="1" applyBorder="1" applyAlignment="1">
      <alignment horizontal="center" vertical="center" wrapText="1"/>
    </xf>
    <xf numFmtId="166" fontId="21" fillId="0" borderId="51" xfId="0" quotePrefix="1" applyNumberFormat="1" applyFont="1" applyFill="1" applyBorder="1" applyAlignment="1">
      <alignment horizontal="center" vertical="center" wrapText="1"/>
    </xf>
    <xf numFmtId="166" fontId="3" fillId="6" borderId="45" xfId="0" applyNumberFormat="1" applyFont="1" applyFill="1" applyBorder="1" applyAlignment="1">
      <alignment horizontal="center" vertical="top" wrapText="1"/>
    </xf>
    <xf numFmtId="166" fontId="3" fillId="6" borderId="44" xfId="0" applyNumberFormat="1" applyFont="1" applyFill="1" applyBorder="1" applyAlignment="1">
      <alignment horizontal="center" vertical="top" wrapText="1"/>
    </xf>
    <xf numFmtId="166" fontId="3" fillId="6" borderId="12" xfId="0" applyNumberFormat="1" applyFont="1" applyFill="1" applyBorder="1" applyAlignment="1">
      <alignment horizontal="center" vertical="top" wrapText="1"/>
    </xf>
    <xf numFmtId="166" fontId="3" fillId="6" borderId="14" xfId="0" applyNumberFormat="1" applyFont="1" applyFill="1" applyBorder="1" applyAlignment="1">
      <alignment horizontal="center" vertical="top" wrapText="1"/>
    </xf>
    <xf numFmtId="166" fontId="3" fillId="6" borderId="13" xfId="0" applyNumberFormat="1" applyFont="1" applyFill="1" applyBorder="1" applyAlignment="1">
      <alignment horizontal="center" vertical="top" wrapText="1"/>
    </xf>
    <xf numFmtId="169" fontId="3" fillId="6" borderId="42" xfId="1" applyNumberFormat="1" applyFont="1" applyFill="1" applyBorder="1" applyAlignment="1">
      <alignment horizontal="center" vertical="top" wrapText="1"/>
    </xf>
    <xf numFmtId="169" fontId="3" fillId="6" borderId="41" xfId="1" applyNumberFormat="1" applyFont="1" applyFill="1" applyBorder="1" applyAlignment="1">
      <alignment horizontal="center" vertical="top" wrapText="1"/>
    </xf>
    <xf numFmtId="169" fontId="3" fillId="6" borderId="9" xfId="1" applyNumberFormat="1" applyFont="1" applyFill="1" applyBorder="1" applyAlignment="1">
      <alignment horizontal="center" vertical="top" wrapText="1"/>
    </xf>
    <xf numFmtId="169" fontId="3" fillId="6" borderId="10" xfId="1" applyNumberFormat="1" applyFont="1" applyFill="1" applyBorder="1" applyAlignment="1">
      <alignment horizontal="center" vertical="top" wrapText="1"/>
    </xf>
    <xf numFmtId="169" fontId="3" fillId="6" borderId="0" xfId="1" applyNumberFormat="1" applyFont="1" applyFill="1" applyBorder="1" applyAlignment="1">
      <alignment horizontal="center" vertical="top" wrapText="1"/>
    </xf>
    <xf numFmtId="166" fontId="3" fillId="6" borderId="42" xfId="1" applyNumberFormat="1" applyFont="1" applyFill="1" applyBorder="1" applyAlignment="1" applyProtection="1">
      <alignment horizontal="center" vertical="top" wrapText="1"/>
      <protection locked="0"/>
    </xf>
    <xf numFmtId="166" fontId="3" fillId="6" borderId="41" xfId="0" applyNumberFormat="1" applyFont="1" applyFill="1" applyBorder="1" applyAlignment="1" applyProtection="1">
      <alignment horizontal="center" vertical="top" wrapText="1"/>
      <protection locked="0"/>
    </xf>
    <xf numFmtId="166" fontId="3" fillId="6" borderId="9" xfId="0" applyNumberFormat="1" applyFont="1" applyFill="1" applyBorder="1" applyAlignment="1" applyProtection="1">
      <alignment horizontal="center" vertical="top" wrapText="1"/>
      <protection locked="0"/>
    </xf>
    <xf numFmtId="166" fontId="3" fillId="6" borderId="10" xfId="0" applyNumberFormat="1" applyFont="1" applyFill="1" applyBorder="1" applyAlignment="1" applyProtection="1">
      <alignment horizontal="center" vertical="top" wrapText="1"/>
      <protection locked="0"/>
    </xf>
    <xf numFmtId="166" fontId="3" fillId="6" borderId="0" xfId="0" applyNumberFormat="1" applyFont="1" applyFill="1" applyBorder="1" applyAlignment="1" applyProtection="1">
      <alignment horizontal="center" vertical="top" wrapText="1"/>
      <protection locked="0"/>
    </xf>
    <xf numFmtId="166" fontId="3" fillId="6" borderId="42" xfId="1" applyNumberFormat="1" applyFont="1" applyFill="1" applyBorder="1" applyAlignment="1">
      <alignment horizontal="center" vertical="top" wrapText="1"/>
    </xf>
    <xf numFmtId="166" fontId="3" fillId="6" borderId="41" xfId="1" applyNumberFormat="1" applyFont="1" applyFill="1" applyBorder="1" applyAlignment="1">
      <alignment horizontal="center" vertical="top" wrapText="1"/>
    </xf>
    <xf numFmtId="166" fontId="3" fillId="6" borderId="9" xfId="1" applyNumberFormat="1" applyFont="1" applyFill="1" applyBorder="1" applyAlignment="1">
      <alignment horizontal="center" vertical="top" wrapText="1"/>
    </xf>
    <xf numFmtId="166" fontId="3" fillId="6" borderId="42" xfId="0" applyNumberFormat="1" applyFont="1" applyFill="1" applyBorder="1" applyAlignment="1">
      <alignment horizontal="center" vertical="top" wrapText="1"/>
    </xf>
    <xf numFmtId="166" fontId="3" fillId="6" borderId="41" xfId="0" applyNumberFormat="1" applyFont="1" applyFill="1" applyBorder="1" applyAlignment="1">
      <alignment horizontal="center" vertical="top" wrapText="1"/>
    </xf>
    <xf numFmtId="166" fontId="3" fillId="6" borderId="9" xfId="0" applyNumberFormat="1" applyFont="1" applyFill="1" applyBorder="1" applyAlignment="1">
      <alignment horizontal="center" vertical="top" wrapText="1"/>
    </xf>
    <xf numFmtId="166" fontId="3" fillId="6" borderId="10" xfId="0" applyNumberFormat="1" applyFont="1" applyFill="1" applyBorder="1" applyAlignment="1">
      <alignment horizontal="center" vertical="top" wrapText="1"/>
    </xf>
    <xf numFmtId="166" fontId="3" fillId="6" borderId="0" xfId="0" applyNumberFormat="1" applyFont="1" applyFill="1" applyBorder="1" applyAlignment="1">
      <alignment horizontal="center" vertical="top" wrapText="1"/>
    </xf>
    <xf numFmtId="175" fontId="3" fillId="6" borderId="42" xfId="2" applyNumberFormat="1" applyFont="1" applyFill="1" applyBorder="1" applyAlignment="1">
      <alignment vertical="top" wrapText="1"/>
    </xf>
    <xf numFmtId="175" fontId="3" fillId="6" borderId="10" xfId="2" applyNumberFormat="1" applyFont="1" applyFill="1" applyBorder="1" applyAlignment="1">
      <alignment vertical="top" wrapText="1"/>
    </xf>
    <xf numFmtId="175" fontId="3" fillId="6" borderId="41" xfId="2" applyNumberFormat="1" applyFont="1" applyFill="1" applyBorder="1" applyAlignment="1">
      <alignment vertical="top" wrapText="1"/>
    </xf>
    <xf numFmtId="175" fontId="3" fillId="6" borderId="9" xfId="2" applyNumberFormat="1" applyFont="1" applyFill="1" applyBorder="1" applyAlignment="1">
      <alignment vertical="top" wrapText="1"/>
    </xf>
    <xf numFmtId="175" fontId="3" fillId="6" borderId="42" xfId="0" applyNumberFormat="1" applyFont="1" applyFill="1" applyBorder="1" applyAlignment="1">
      <alignment horizontal="center" vertical="top" wrapText="1"/>
    </xf>
    <xf numFmtId="175" fontId="3" fillId="6" borderId="41" xfId="0" applyNumberFormat="1" applyFont="1" applyFill="1" applyBorder="1" applyAlignment="1">
      <alignment horizontal="center" vertical="top" wrapText="1"/>
    </xf>
    <xf numFmtId="175" fontId="3" fillId="6" borderId="9" xfId="0" applyNumberFormat="1" applyFont="1" applyFill="1" applyBorder="1" applyAlignment="1">
      <alignment horizontal="center" vertical="top" wrapText="1"/>
    </xf>
    <xf numFmtId="175" fontId="3" fillId="6" borderId="10" xfId="0" applyNumberFormat="1" applyFont="1" applyFill="1" applyBorder="1" applyAlignment="1">
      <alignment horizontal="center" vertical="top" wrapText="1"/>
    </xf>
    <xf numFmtId="175" fontId="3" fillId="6" borderId="0" xfId="0" applyNumberFormat="1" applyFont="1" applyFill="1" applyBorder="1" applyAlignment="1">
      <alignment horizontal="center" vertical="top" wrapText="1"/>
    </xf>
    <xf numFmtId="169" fontId="3" fillId="6" borderId="42" xfId="0" applyNumberFormat="1" applyFont="1" applyFill="1" applyBorder="1" applyAlignment="1">
      <alignment horizontal="center" vertical="top" wrapText="1"/>
    </xf>
    <xf numFmtId="169" fontId="3" fillId="6" borderId="41" xfId="0" applyNumberFormat="1" applyFont="1" applyFill="1" applyBorder="1" applyAlignment="1">
      <alignment horizontal="center" vertical="top" wrapText="1"/>
    </xf>
    <xf numFmtId="169" fontId="3" fillId="6" borderId="10" xfId="0" applyNumberFormat="1" applyFont="1" applyFill="1" applyBorder="1" applyAlignment="1">
      <alignment horizontal="center" vertical="top" wrapText="1"/>
    </xf>
    <xf numFmtId="169" fontId="3" fillId="6" borderId="9" xfId="0" applyNumberFormat="1" applyFont="1" applyFill="1" applyBorder="1" applyAlignment="1">
      <alignment horizontal="center" vertical="top" wrapText="1"/>
    </xf>
    <xf numFmtId="169" fontId="3" fillId="6" borderId="0" xfId="0" applyNumberFormat="1" applyFont="1" applyFill="1" applyBorder="1" applyAlignment="1">
      <alignment horizontal="center" vertical="top" wrapText="1"/>
    </xf>
    <xf numFmtId="169" fontId="3" fillId="6" borderId="42" xfId="1" applyNumberFormat="1" applyFont="1" applyFill="1" applyBorder="1" applyAlignment="1" applyProtection="1">
      <alignment horizontal="center" vertical="top" wrapText="1"/>
      <protection locked="0"/>
    </xf>
    <xf numFmtId="169" fontId="3" fillId="6" borderId="41" xfId="1" applyNumberFormat="1" applyFont="1" applyFill="1" applyBorder="1" applyAlignment="1" applyProtection="1">
      <alignment horizontal="center" vertical="top" wrapText="1"/>
      <protection locked="0"/>
    </xf>
    <xf numFmtId="169" fontId="3" fillId="6" borderId="9" xfId="1" applyNumberFormat="1" applyFont="1" applyFill="1" applyBorder="1" applyAlignment="1" applyProtection="1">
      <alignment horizontal="center" vertical="top" wrapText="1"/>
      <protection locked="0"/>
    </xf>
    <xf numFmtId="169" fontId="3" fillId="6" borderId="10" xfId="1" applyNumberFormat="1" applyFont="1" applyFill="1" applyBorder="1" applyAlignment="1" applyProtection="1">
      <alignment horizontal="center" vertical="top" wrapText="1"/>
      <protection locked="0"/>
    </xf>
    <xf numFmtId="169" fontId="3" fillId="6" borderId="0" xfId="1" applyNumberFormat="1" applyFont="1" applyFill="1" applyBorder="1" applyAlignment="1" applyProtection="1">
      <alignment horizontal="center" vertical="top" wrapText="1"/>
      <protection locked="0"/>
    </xf>
    <xf numFmtId="169" fontId="3" fillId="6" borderId="42" xfId="0" applyNumberFormat="1" applyFont="1" applyFill="1" applyBorder="1" applyAlignment="1" applyProtection="1">
      <alignment horizontal="center" vertical="top" wrapText="1"/>
      <protection locked="0"/>
    </xf>
    <xf numFmtId="169" fontId="3" fillId="6" borderId="41" xfId="0" applyNumberFormat="1" applyFont="1" applyFill="1" applyBorder="1" applyAlignment="1" applyProtection="1">
      <alignment horizontal="center" vertical="top" wrapText="1"/>
      <protection locked="0"/>
    </xf>
    <xf numFmtId="169" fontId="3" fillId="6" borderId="9" xfId="0" applyNumberFormat="1" applyFont="1" applyFill="1" applyBorder="1" applyAlignment="1" applyProtection="1">
      <alignment horizontal="center" vertical="top" wrapText="1"/>
      <protection locked="0"/>
    </xf>
    <xf numFmtId="169" fontId="3" fillId="6" borderId="10" xfId="0" applyNumberFormat="1" applyFont="1" applyFill="1" applyBorder="1" applyAlignment="1" applyProtection="1">
      <alignment horizontal="center" vertical="top" wrapText="1"/>
      <protection locked="0"/>
    </xf>
    <xf numFmtId="169" fontId="3" fillId="6" borderId="0" xfId="0" applyNumberFormat="1" applyFont="1" applyFill="1" applyBorder="1" applyAlignment="1" applyProtection="1">
      <alignment horizontal="center" vertical="top" wrapText="1"/>
      <protection locked="0"/>
    </xf>
    <xf numFmtId="9" fontId="3" fillId="6" borderId="42" xfId="0" applyNumberFormat="1" applyFont="1" applyFill="1" applyBorder="1" applyAlignment="1">
      <alignment horizontal="center" vertical="top" wrapText="1"/>
    </xf>
    <xf numFmtId="9" fontId="3" fillId="6" borderId="41" xfId="0" applyNumberFormat="1" applyFont="1" applyFill="1" applyBorder="1" applyAlignment="1">
      <alignment horizontal="center" vertical="top" wrapText="1"/>
    </xf>
    <xf numFmtId="9" fontId="3" fillId="6" borderId="9" xfId="0" applyNumberFormat="1" applyFont="1" applyFill="1" applyBorder="1" applyAlignment="1">
      <alignment horizontal="center" vertical="top" wrapText="1"/>
    </xf>
    <xf numFmtId="9" fontId="3" fillId="6" borderId="10" xfId="0" applyNumberFormat="1" applyFont="1" applyFill="1" applyBorder="1" applyAlignment="1">
      <alignment horizontal="center" vertical="top" wrapText="1"/>
    </xf>
    <xf numFmtId="9" fontId="3" fillId="6" borderId="0" xfId="0" applyNumberFormat="1" applyFont="1" applyFill="1" applyBorder="1" applyAlignment="1">
      <alignment horizontal="center" vertical="top" wrapText="1"/>
    </xf>
    <xf numFmtId="175" fontId="3" fillId="6" borderId="0" xfId="2" applyNumberFormat="1" applyFont="1" applyFill="1" applyBorder="1" applyAlignment="1">
      <alignment vertical="top" wrapText="1"/>
    </xf>
    <xf numFmtId="175" fontId="3" fillId="6" borderId="37" xfId="2" applyNumberFormat="1" applyFont="1" applyFill="1" applyBorder="1" applyAlignment="1">
      <alignment vertical="top" wrapText="1"/>
    </xf>
    <xf numFmtId="175" fontId="3" fillId="6" borderId="36" xfId="2" applyNumberFormat="1" applyFont="1" applyFill="1" applyBorder="1" applyAlignment="1">
      <alignment vertical="top" wrapText="1"/>
    </xf>
    <xf numFmtId="175" fontId="3" fillId="6" borderId="35" xfId="2" applyNumberFormat="1" applyFont="1" applyFill="1" applyBorder="1" applyAlignment="1">
      <alignment vertical="top" wrapText="1"/>
    </xf>
    <xf numFmtId="175" fontId="3" fillId="6" borderId="39" xfId="2" applyNumberFormat="1" applyFont="1" applyFill="1" applyBorder="1" applyAlignment="1">
      <alignment vertical="top" wrapText="1"/>
    </xf>
    <xf numFmtId="175" fontId="3" fillId="6" borderId="38" xfId="2" applyNumberFormat="1" applyFont="1" applyFill="1" applyBorder="1" applyAlignment="1">
      <alignment vertical="top" wrapText="1"/>
    </xf>
    <xf numFmtId="169" fontId="0" fillId="6" borderId="1" xfId="10" applyNumberFormat="1" applyFont="1" applyFill="1" applyBorder="1"/>
    <xf numFmtId="169" fontId="0" fillId="6" borderId="55" xfId="10" applyNumberFormat="1" applyFont="1" applyFill="1" applyBorder="1"/>
    <xf numFmtId="174" fontId="20" fillId="6" borderId="56" xfId="10" applyNumberFormat="1" applyFont="1" applyFill="1" applyBorder="1"/>
    <xf numFmtId="0" fontId="1" fillId="6" borderId="1" xfId="4" applyFont="1" applyFill="1" applyBorder="1" applyAlignment="1">
      <alignment horizontal="center"/>
    </xf>
    <xf numFmtId="0" fontId="1" fillId="6" borderId="1" xfId="4" applyFont="1" applyFill="1" applyBorder="1" applyAlignment="1">
      <alignment horizontal="left"/>
    </xf>
    <xf numFmtId="166" fontId="0" fillId="6" borderId="1" xfId="0" applyNumberFormat="1" applyFill="1" applyBorder="1" applyAlignment="1"/>
    <xf numFmtId="1" fontId="31" fillId="8" borderId="1" xfId="0" applyNumberFormat="1" applyFont="1" applyFill="1" applyBorder="1" applyProtection="1">
      <protection locked="0"/>
    </xf>
    <xf numFmtId="0" fontId="43" fillId="8" borderId="1" xfId="0" applyNumberFormat="1" applyFont="1" applyFill="1" applyBorder="1" applyAlignment="1">
      <alignment horizontal="right" vertical="center" wrapText="1"/>
    </xf>
    <xf numFmtId="0" fontId="43" fillId="8" borderId="3" xfId="0" applyNumberFormat="1" applyFont="1" applyFill="1" applyBorder="1" applyAlignment="1">
      <alignment vertical="center" wrapText="1"/>
    </xf>
    <xf numFmtId="0" fontId="43" fillId="8" borderId="25" xfId="0" applyNumberFormat="1" applyFont="1" applyFill="1" applyBorder="1" applyAlignment="1" applyProtection="1">
      <alignment horizontal="right" vertical="center" wrapText="1"/>
    </xf>
    <xf numFmtId="1" fontId="41" fillId="0" borderId="1" xfId="0" applyNumberFormat="1" applyFont="1" applyFill="1" applyBorder="1" applyAlignment="1">
      <alignment horizontal="right" vertical="center" wrapText="1"/>
    </xf>
    <xf numFmtId="0" fontId="37" fillId="0" borderId="5" xfId="0" applyNumberFormat="1" applyFont="1" applyFill="1" applyBorder="1" applyAlignment="1">
      <alignment horizontal="right" vertical="center" wrapText="1"/>
    </xf>
    <xf numFmtId="9" fontId="37" fillId="0" borderId="5" xfId="0" applyNumberFormat="1" applyFont="1" applyFill="1" applyBorder="1" applyAlignment="1">
      <alignment horizontal="right" vertical="center" wrapText="1"/>
    </xf>
    <xf numFmtId="0" fontId="37" fillId="0" borderId="1" xfId="0" applyNumberFormat="1" applyFont="1" applyFill="1" applyBorder="1" applyAlignment="1">
      <alignment horizontal="right" vertical="center" wrapText="1"/>
    </xf>
    <xf numFmtId="9" fontId="37" fillId="0" borderId="1" xfId="0" applyNumberFormat="1" applyFont="1" applyFill="1" applyBorder="1" applyAlignment="1" applyProtection="1">
      <alignment horizontal="right" vertical="center"/>
      <protection locked="0"/>
    </xf>
    <xf numFmtId="0" fontId="37" fillId="0" borderId="1" xfId="0" applyNumberFormat="1" applyFont="1" applyFill="1" applyBorder="1" applyAlignment="1" applyProtection="1">
      <alignment horizontal="right" vertical="center"/>
      <protection locked="0"/>
    </xf>
    <xf numFmtId="1" fontId="36" fillId="0" borderId="1" xfId="9" applyNumberFormat="1" applyFont="1" applyFill="1" applyBorder="1" applyAlignment="1">
      <alignment horizontal="right" vertical="center" wrapText="1"/>
    </xf>
    <xf numFmtId="1" fontId="36" fillId="3" borderId="1" xfId="9" applyNumberFormat="1" applyFont="1" applyFill="1" applyBorder="1" applyAlignment="1">
      <alignment horizontal="right" vertical="center" wrapText="1"/>
    </xf>
    <xf numFmtId="0" fontId="38" fillId="0" borderId="5" xfId="0" applyNumberFormat="1" applyFont="1" applyFill="1" applyBorder="1" applyAlignment="1" applyProtection="1">
      <alignment vertical="top" wrapText="1"/>
      <protection locked="0"/>
    </xf>
    <xf numFmtId="0" fontId="38" fillId="0" borderId="1" xfId="0" applyNumberFormat="1" applyFont="1" applyFill="1" applyBorder="1" applyAlignment="1" applyProtection="1">
      <alignment vertical="top" wrapText="1"/>
      <protection locked="0"/>
    </xf>
    <xf numFmtId="14" fontId="38" fillId="0" borderId="1" xfId="0" applyNumberFormat="1" applyFont="1" applyFill="1" applyBorder="1" applyAlignment="1" applyProtection="1">
      <alignment vertical="top" wrapText="1"/>
      <protection locked="0"/>
    </xf>
    <xf numFmtId="166" fontId="37" fillId="0" borderId="11" xfId="0" applyNumberFormat="1" applyFont="1" applyFill="1" applyBorder="1" applyAlignment="1">
      <alignment horizontal="right"/>
    </xf>
    <xf numFmtId="0" fontId="0" fillId="0" borderId="0" xfId="0" applyFill="1"/>
    <xf numFmtId="166" fontId="1" fillId="3" borderId="14" xfId="0" applyNumberFormat="1" applyFont="1" applyFill="1" applyBorder="1" applyAlignment="1">
      <alignment horizontal="center"/>
    </xf>
    <xf numFmtId="166" fontId="1" fillId="3" borderId="13" xfId="0" applyNumberFormat="1" applyFont="1" applyFill="1" applyBorder="1" applyAlignment="1">
      <alignment horizontal="center"/>
    </xf>
    <xf numFmtId="166" fontId="1" fillId="3" borderId="12" xfId="0" applyNumberFormat="1" applyFont="1" applyFill="1" applyBorder="1" applyAlignment="1">
      <alignment horizontal="center"/>
    </xf>
    <xf numFmtId="166" fontId="1" fillId="3" borderId="4" xfId="0" applyNumberFormat="1" applyFont="1" applyFill="1" applyBorder="1" applyAlignment="1">
      <alignment horizontal="center" vertical="center"/>
    </xf>
    <xf numFmtId="166" fontId="1" fillId="3" borderId="5" xfId="0" applyNumberFormat="1" applyFont="1" applyFill="1" applyBorder="1" applyAlignment="1">
      <alignment horizontal="center" vertical="center"/>
    </xf>
    <xf numFmtId="166" fontId="1" fillId="3" borderId="3" xfId="0" quotePrefix="1" applyNumberFormat="1" applyFont="1" applyFill="1" applyBorder="1" applyAlignment="1">
      <alignment horizontal="center"/>
    </xf>
    <xf numFmtId="166" fontId="1" fillId="3" borderId="2" xfId="0" applyNumberFormat="1" applyFont="1" applyFill="1" applyBorder="1" applyAlignment="1">
      <alignment horizontal="center"/>
    </xf>
    <xf numFmtId="166" fontId="1" fillId="3" borderId="11" xfId="0" applyNumberFormat="1" applyFont="1" applyFill="1" applyBorder="1" applyAlignment="1">
      <alignment horizontal="center"/>
    </xf>
    <xf numFmtId="166" fontId="1" fillId="3" borderId="13" xfId="0" quotePrefix="1" applyNumberFormat="1" applyFont="1" applyFill="1" applyBorder="1" applyAlignment="1">
      <alignment horizontal="center"/>
    </xf>
    <xf numFmtId="166" fontId="1" fillId="3" borderId="8" xfId="0" applyNumberFormat="1" applyFont="1" applyFill="1" applyBorder="1" applyAlignment="1">
      <alignment horizontal="center"/>
    </xf>
    <xf numFmtId="166" fontId="1" fillId="3" borderId="7" xfId="0" applyNumberFormat="1" applyFont="1" applyFill="1" applyBorder="1" applyAlignment="1">
      <alignment horizontal="center"/>
    </xf>
    <xf numFmtId="166" fontId="1" fillId="3" borderId="6" xfId="0" applyNumberFormat="1" applyFont="1" applyFill="1" applyBorder="1" applyAlignment="1">
      <alignment horizontal="center"/>
    </xf>
    <xf numFmtId="166" fontId="1" fillId="0" borderId="14" xfId="0" applyNumberFormat="1" applyFont="1" applyBorder="1" applyAlignment="1">
      <alignment horizontal="center"/>
    </xf>
    <xf numFmtId="166" fontId="1" fillId="0" borderId="13" xfId="0" applyNumberFormat="1" applyFont="1" applyBorder="1" applyAlignment="1">
      <alignment horizontal="center"/>
    </xf>
    <xf numFmtId="166" fontId="1" fillId="0" borderId="12" xfId="0" applyNumberFormat="1" applyFont="1" applyBorder="1" applyAlignment="1">
      <alignment horizontal="center"/>
    </xf>
    <xf numFmtId="166" fontId="4" fillId="2" borderId="3" xfId="0" applyNumberFormat="1" applyFont="1" applyFill="1" applyBorder="1" applyAlignment="1" applyProtection="1">
      <alignment horizontal="center" vertical="top" wrapText="1"/>
      <protection locked="0"/>
    </xf>
    <xf numFmtId="166" fontId="3" fillId="2" borderId="2" xfId="0" applyNumberFormat="1" applyFont="1" applyFill="1" applyBorder="1" applyAlignment="1" applyProtection="1">
      <alignment horizontal="center" vertical="top" wrapText="1"/>
      <protection locked="0"/>
    </xf>
    <xf numFmtId="166" fontId="0" fillId="0" borderId="3" xfId="0" applyNumberFormat="1" applyBorder="1" applyAlignment="1">
      <alignment horizontal="left"/>
    </xf>
    <xf numFmtId="166" fontId="0" fillId="0" borderId="2" xfId="0" applyNumberFormat="1" applyBorder="1" applyAlignment="1">
      <alignment horizontal="left"/>
    </xf>
    <xf numFmtId="166" fontId="0" fillId="0" borderId="11" xfId="0" applyNumberFormat="1" applyBorder="1" applyAlignment="1">
      <alignment horizontal="left"/>
    </xf>
    <xf numFmtId="166" fontId="5" fillId="3" borderId="1" xfId="0" applyNumberFormat="1" applyFont="1" applyFill="1" applyBorder="1" applyAlignment="1">
      <alignment horizontal="center"/>
    </xf>
    <xf numFmtId="166" fontId="0" fillId="0" borderId="2" xfId="0" applyNumberFormat="1" applyBorder="1" applyAlignment="1">
      <alignment horizontal="right"/>
    </xf>
    <xf numFmtId="166" fontId="0" fillId="0" borderId="11" xfId="0" applyNumberFormat="1" applyBorder="1" applyAlignment="1">
      <alignment horizontal="right"/>
    </xf>
    <xf numFmtId="0" fontId="7" fillId="0" borderId="1" xfId="4" applyFont="1" applyBorder="1" applyAlignment="1">
      <alignment horizontal="left" wrapText="1"/>
    </xf>
    <xf numFmtId="0" fontId="7" fillId="0" borderId="1" xfId="4" applyFont="1" applyBorder="1" applyAlignment="1">
      <alignment horizontal="center" vertical="top" wrapText="1"/>
    </xf>
    <xf numFmtId="0" fontId="1" fillId="3" borderId="1" xfId="3" applyFont="1" applyFill="1" applyBorder="1" applyAlignment="1">
      <alignment horizontal="center"/>
    </xf>
    <xf numFmtId="0" fontId="2" fillId="0" borderId="2" xfId="3" applyFont="1" applyBorder="1" applyAlignment="1">
      <alignment horizontal="right"/>
    </xf>
    <xf numFmtId="0" fontId="2" fillId="0" borderId="11" xfId="3" applyFont="1" applyBorder="1" applyAlignment="1">
      <alignment horizontal="right"/>
    </xf>
    <xf numFmtId="166" fontId="9" fillId="3" borderId="1" xfId="4" applyNumberFormat="1" applyFont="1" applyFill="1" applyBorder="1" applyAlignment="1">
      <alignment horizontal="center" vertical="top"/>
    </xf>
    <xf numFmtId="0" fontId="8" fillId="4" borderId="1" xfId="4" applyFont="1" applyFill="1" applyBorder="1" applyAlignment="1">
      <alignment horizontal="center" vertical="top" wrapText="1"/>
    </xf>
    <xf numFmtId="0" fontId="1" fillId="3" borderId="4" xfId="4" applyFont="1" applyFill="1" applyBorder="1" applyAlignment="1">
      <alignment horizontal="center"/>
    </xf>
    <xf numFmtId="0" fontId="1" fillId="3" borderId="1" xfId="4" applyFont="1" applyFill="1" applyBorder="1" applyAlignment="1">
      <alignment horizontal="center"/>
    </xf>
    <xf numFmtId="0" fontId="0" fillId="0" borderId="2" xfId="4" applyFont="1" applyBorder="1" applyAlignment="1">
      <alignment horizontal="right"/>
    </xf>
    <xf numFmtId="0" fontId="0" fillId="0" borderId="11" xfId="4" applyFont="1" applyBorder="1" applyAlignment="1">
      <alignment horizontal="right"/>
    </xf>
    <xf numFmtId="166" fontId="9" fillId="3" borderId="1" xfId="0" applyNumberFormat="1" applyFont="1" applyFill="1" applyBorder="1" applyAlignment="1">
      <alignment horizontal="center" vertical="top"/>
    </xf>
    <xf numFmtId="166" fontId="14" fillId="0" borderId="3" xfId="0" applyNumberFormat="1" applyFont="1" applyBorder="1" applyAlignment="1">
      <alignment horizontal="right" vertical="top" wrapText="1"/>
    </xf>
    <xf numFmtId="166" fontId="14" fillId="0" borderId="2" xfId="0" applyNumberFormat="1" applyFont="1" applyBorder="1" applyAlignment="1">
      <alignment horizontal="right" vertical="top" wrapText="1"/>
    </xf>
    <xf numFmtId="166" fontId="14" fillId="0" borderId="11" xfId="0" applyNumberFormat="1" applyFont="1" applyBorder="1" applyAlignment="1">
      <alignment horizontal="right" vertical="top" wrapText="1"/>
    </xf>
    <xf numFmtId="166" fontId="14" fillId="0" borderId="0" xfId="0" applyNumberFormat="1" applyFont="1" applyBorder="1" applyAlignment="1">
      <alignment horizontal="right" vertical="top" wrapText="1"/>
    </xf>
    <xf numFmtId="166" fontId="9" fillId="8" borderId="0" xfId="0" applyNumberFormat="1" applyFont="1" applyFill="1" applyBorder="1" applyAlignment="1">
      <alignment horizontal="center" vertical="top"/>
    </xf>
    <xf numFmtId="166" fontId="14" fillId="8" borderId="0" xfId="0" applyNumberFormat="1" applyFont="1" applyFill="1" applyBorder="1" applyAlignment="1">
      <alignment horizontal="right" vertical="top" wrapText="1"/>
    </xf>
    <xf numFmtId="166" fontId="9" fillId="3" borderId="1" xfId="0" applyNumberFormat="1" applyFont="1" applyFill="1" applyBorder="1" applyAlignment="1">
      <alignment horizontal="center"/>
    </xf>
    <xf numFmtId="0" fontId="0" fillId="0" borderId="3" xfId="0" applyNumberFormat="1" applyFont="1" applyBorder="1" applyAlignment="1">
      <alignment horizontal="left" vertical="top" wrapText="1"/>
    </xf>
    <xf numFmtId="0" fontId="0" fillId="0" borderId="2" xfId="0" applyNumberFormat="1" applyFont="1" applyBorder="1" applyAlignment="1">
      <alignment horizontal="left" vertical="top" wrapText="1"/>
    </xf>
    <xf numFmtId="166" fontId="9" fillId="8" borderId="0" xfId="0" applyNumberFormat="1" applyFont="1" applyFill="1" applyBorder="1" applyAlignment="1">
      <alignment horizontal="center"/>
    </xf>
    <xf numFmtId="0" fontId="9" fillId="3" borderId="1" xfId="4" applyFont="1" applyFill="1" applyBorder="1" applyAlignment="1">
      <alignment horizontal="center"/>
    </xf>
    <xf numFmtId="0" fontId="0" fillId="0" borderId="3" xfId="4" applyFont="1" applyFill="1" applyBorder="1" applyAlignment="1">
      <alignment horizontal="left" wrapText="1"/>
    </xf>
    <xf numFmtId="0" fontId="0" fillId="0" borderId="2" xfId="4" applyFont="1" applyFill="1" applyBorder="1" applyAlignment="1">
      <alignment horizontal="left" wrapText="1"/>
    </xf>
    <xf numFmtId="166" fontId="1" fillId="3" borderId="3" xfId="0" applyNumberFormat="1" applyFont="1" applyFill="1" applyBorder="1" applyAlignment="1">
      <alignment horizontal="center" vertical="center" wrapText="1"/>
    </xf>
    <xf numFmtId="166" fontId="1" fillId="3" borderId="2" xfId="0" applyNumberFormat="1" applyFont="1" applyFill="1" applyBorder="1" applyAlignment="1">
      <alignment horizontal="center" vertical="center" wrapText="1"/>
    </xf>
    <xf numFmtId="166" fontId="1" fillId="3" borderId="11" xfId="0" applyNumberFormat="1" applyFont="1" applyFill="1" applyBorder="1" applyAlignment="1">
      <alignment horizontal="center" vertical="center" wrapText="1"/>
    </xf>
    <xf numFmtId="0" fontId="20" fillId="3" borderId="14" xfId="0" applyFont="1" applyFill="1" applyBorder="1" applyAlignment="1">
      <alignment horizontal="center"/>
    </xf>
    <xf numFmtId="0" fontId="20" fillId="3" borderId="13" xfId="0" applyFont="1" applyFill="1" applyBorder="1" applyAlignment="1">
      <alignment horizontal="center"/>
    </xf>
    <xf numFmtId="0" fontId="20" fillId="3" borderId="12" xfId="0" applyFont="1" applyFill="1" applyBorder="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166" fontId="21" fillId="3" borderId="5" xfId="0" applyNumberFormat="1" applyFont="1" applyFill="1" applyBorder="1" applyAlignment="1" applyProtection="1">
      <alignment horizontal="center" vertical="center"/>
    </xf>
    <xf numFmtId="166" fontId="21" fillId="3" borderId="4" xfId="0" applyNumberFormat="1" applyFont="1" applyFill="1" applyBorder="1" applyAlignment="1" applyProtection="1">
      <alignment horizontal="center" vertical="center"/>
    </xf>
    <xf numFmtId="166" fontId="25" fillId="0" borderId="0" xfId="0" applyNumberFormat="1" applyFont="1" applyBorder="1" applyAlignment="1">
      <alignment horizontal="left"/>
    </xf>
    <xf numFmtId="166" fontId="0" fillId="3" borderId="1" xfId="0" applyNumberFormat="1" applyFill="1" applyBorder="1" applyAlignment="1">
      <alignment horizontal="center"/>
    </xf>
    <xf numFmtId="0" fontId="29" fillId="3" borderId="4" xfId="4" applyFont="1" applyFill="1" applyBorder="1" applyAlignment="1">
      <alignment horizontal="center"/>
    </xf>
    <xf numFmtId="0" fontId="21" fillId="3" borderId="4" xfId="4" applyFont="1" applyFill="1" applyBorder="1" applyAlignment="1">
      <alignment horizontal="center" vertical="center"/>
    </xf>
    <xf numFmtId="0" fontId="21" fillId="3" borderId="17" xfId="4" applyFont="1" applyFill="1" applyBorder="1" applyAlignment="1">
      <alignment horizontal="center" vertical="center"/>
    </xf>
    <xf numFmtId="49" fontId="21" fillId="3" borderId="3" xfId="4" applyNumberFormat="1" applyFont="1" applyFill="1" applyBorder="1" applyAlignment="1">
      <alignment horizontal="center" vertical="center"/>
    </xf>
    <xf numFmtId="49" fontId="21" fillId="3" borderId="2" xfId="4" applyNumberFormat="1" applyFont="1" applyFill="1" applyBorder="1" applyAlignment="1">
      <alignment horizontal="center" vertical="center"/>
    </xf>
    <xf numFmtId="49" fontId="21" fillId="3" borderId="11" xfId="4" applyNumberFormat="1" applyFont="1" applyFill="1" applyBorder="1" applyAlignment="1">
      <alignment horizontal="center" vertical="center"/>
    </xf>
    <xf numFmtId="0" fontId="27" fillId="0" borderId="3" xfId="4" applyNumberFormat="1" applyFont="1" applyFill="1" applyBorder="1" applyAlignment="1">
      <alignment horizontal="left" vertical="top" wrapText="1"/>
    </xf>
    <xf numFmtId="166" fontId="2" fillId="0" borderId="2" xfId="0" applyNumberFormat="1" applyFont="1" applyBorder="1" applyAlignment="1">
      <alignment horizontal="left" vertical="top" wrapText="1"/>
    </xf>
    <xf numFmtId="0" fontId="32" fillId="0" borderId="3" xfId="0" applyNumberFormat="1" applyFont="1" applyFill="1" applyBorder="1" applyAlignment="1" applyProtection="1">
      <alignment horizontal="left" vertical="top" wrapText="1"/>
      <protection locked="0"/>
    </xf>
    <xf numFmtId="0" fontId="31" fillId="0" borderId="2" xfId="0" applyNumberFormat="1" applyFont="1" applyFill="1" applyBorder="1" applyAlignment="1" applyProtection="1">
      <alignment horizontal="left" vertical="top" wrapText="1"/>
      <protection locked="0"/>
    </xf>
    <xf numFmtId="166" fontId="34" fillId="3" borderId="14" xfId="0" applyNumberFormat="1" applyFont="1" applyFill="1" applyBorder="1" applyAlignment="1">
      <alignment horizontal="center"/>
    </xf>
    <xf numFmtId="166" fontId="34" fillId="3" borderId="13" xfId="0" applyNumberFormat="1" applyFont="1" applyFill="1" applyBorder="1" applyAlignment="1">
      <alignment horizontal="center"/>
    </xf>
    <xf numFmtId="166" fontId="34" fillId="3" borderId="12" xfId="0" applyNumberFormat="1" applyFont="1" applyFill="1" applyBorder="1" applyAlignment="1">
      <alignment horizontal="center"/>
    </xf>
    <xf numFmtId="166" fontId="34" fillId="3" borderId="8" xfId="0" applyNumberFormat="1" applyFont="1" applyFill="1" applyBorder="1" applyAlignment="1">
      <alignment horizontal="center"/>
    </xf>
    <xf numFmtId="166" fontId="34" fillId="3" borderId="7" xfId="0" applyNumberFormat="1" applyFont="1" applyFill="1" applyBorder="1" applyAlignment="1">
      <alignment horizontal="center"/>
    </xf>
    <xf numFmtId="166" fontId="34" fillId="3" borderId="6" xfId="0" applyNumberFormat="1" applyFont="1" applyFill="1" applyBorder="1" applyAlignment="1">
      <alignment horizontal="center"/>
    </xf>
    <xf numFmtId="171" fontId="26" fillId="0" borderId="3" xfId="0" applyNumberFormat="1" applyFont="1" applyBorder="1" applyAlignment="1">
      <alignment horizontal="left" vertical="top" wrapText="1"/>
    </xf>
    <xf numFmtId="171" fontId="7" fillId="0" borderId="2" xfId="0" applyNumberFormat="1" applyFont="1" applyBorder="1" applyAlignment="1">
      <alignment horizontal="left" vertical="top" wrapText="1"/>
    </xf>
    <xf numFmtId="0" fontId="34" fillId="3" borderId="1" xfId="0" applyNumberFormat="1" applyFont="1" applyFill="1" applyBorder="1" applyAlignment="1">
      <alignment horizontal="center"/>
    </xf>
    <xf numFmtId="0" fontId="34" fillId="3" borderId="4" xfId="0" applyNumberFormat="1" applyFont="1" applyFill="1" applyBorder="1" applyAlignment="1">
      <alignment horizontal="center"/>
    </xf>
    <xf numFmtId="0" fontId="33" fillId="3" borderId="14" xfId="0" applyNumberFormat="1" applyFont="1" applyFill="1" applyBorder="1" applyAlignment="1">
      <alignment horizontal="center" vertical="center" wrapText="1"/>
    </xf>
    <xf numFmtId="0" fontId="33" fillId="3" borderId="8" xfId="0" applyNumberFormat="1" applyFont="1" applyFill="1" applyBorder="1" applyAlignment="1">
      <alignment horizontal="center" vertical="center" wrapText="1"/>
    </xf>
    <xf numFmtId="0" fontId="33" fillId="3" borderId="4" xfId="0" applyNumberFormat="1" applyFont="1" applyFill="1" applyBorder="1" applyAlignment="1">
      <alignment horizontal="center" vertical="center" wrapText="1"/>
    </xf>
    <xf numFmtId="0" fontId="33" fillId="3" borderId="5" xfId="0" applyNumberFormat="1" applyFont="1" applyFill="1" applyBorder="1" applyAlignment="1">
      <alignment horizontal="center" vertical="center" wrapText="1"/>
    </xf>
    <xf numFmtId="166" fontId="34" fillId="3" borderId="1" xfId="0" applyNumberFormat="1" applyFont="1" applyFill="1" applyBorder="1" applyAlignment="1">
      <alignment horizontal="center" vertical="center"/>
    </xf>
    <xf numFmtId="166" fontId="34" fillId="0" borderId="4" xfId="0" applyNumberFormat="1" applyFont="1" applyFill="1" applyBorder="1" applyAlignment="1">
      <alignment horizontal="center" vertical="top" wrapText="1"/>
    </xf>
    <xf numFmtId="166" fontId="34" fillId="0" borderId="5" xfId="0" applyNumberFormat="1" applyFont="1" applyFill="1" applyBorder="1" applyAlignment="1">
      <alignment horizontal="center" vertical="top" wrapText="1"/>
    </xf>
    <xf numFmtId="166" fontId="37" fillId="0" borderId="3" xfId="0" applyNumberFormat="1" applyFont="1" applyBorder="1" applyAlignment="1">
      <alignment horizontal="left" vertical="top" wrapText="1"/>
    </xf>
    <xf numFmtId="166" fontId="37" fillId="0" borderId="2" xfId="0" applyNumberFormat="1" applyFont="1" applyBorder="1" applyAlignment="1">
      <alignment horizontal="left" vertical="top" wrapText="1"/>
    </xf>
    <xf numFmtId="0" fontId="35" fillId="3" borderId="4" xfId="0" applyNumberFormat="1" applyFont="1" applyFill="1" applyBorder="1" applyAlignment="1">
      <alignment horizontal="center"/>
    </xf>
    <xf numFmtId="0" fontId="36" fillId="10" borderId="14" xfId="0" applyNumberFormat="1" applyFont="1" applyFill="1" applyBorder="1" applyAlignment="1">
      <alignment horizontal="center" vertical="top" wrapText="1"/>
    </xf>
    <xf numFmtId="0" fontId="36" fillId="10" borderId="8" xfId="0" applyNumberFormat="1" applyFont="1" applyFill="1" applyBorder="1" applyAlignment="1">
      <alignment horizontal="center" vertical="top" wrapText="1"/>
    </xf>
    <xf numFmtId="166" fontId="34" fillId="3" borderId="1" xfId="0" applyNumberFormat="1" applyFont="1" applyFill="1" applyBorder="1" applyAlignment="1">
      <alignment horizontal="center"/>
    </xf>
    <xf numFmtId="166" fontId="34" fillId="3" borderId="4" xfId="0" applyNumberFormat="1" applyFont="1" applyFill="1" applyBorder="1" applyAlignment="1">
      <alignment horizontal="center"/>
    </xf>
    <xf numFmtId="166" fontId="36" fillId="3" borderId="4" xfId="0" applyNumberFormat="1" applyFont="1" applyFill="1" applyBorder="1" applyAlignment="1">
      <alignment horizontal="center" vertical="center" wrapText="1"/>
    </xf>
    <xf numFmtId="166" fontId="36" fillId="3" borderId="5" xfId="0" applyNumberFormat="1" applyFont="1" applyFill="1" applyBorder="1" applyAlignment="1">
      <alignment horizontal="center" vertical="center" wrapText="1"/>
    </xf>
    <xf numFmtId="166" fontId="37" fillId="8" borderId="14" xfId="0" applyNumberFormat="1" applyFont="1" applyFill="1" applyBorder="1" applyAlignment="1">
      <alignment horizontal="left" wrapText="1"/>
    </xf>
    <xf numFmtId="166" fontId="37" fillId="8" borderId="13" xfId="0" applyNumberFormat="1" applyFont="1" applyFill="1" applyBorder="1" applyAlignment="1">
      <alignment horizontal="left" wrapText="1"/>
    </xf>
    <xf numFmtId="166" fontId="37" fillId="8" borderId="12" xfId="0" applyNumberFormat="1" applyFont="1" applyFill="1" applyBorder="1" applyAlignment="1">
      <alignment horizontal="right" wrapText="1"/>
    </xf>
    <xf numFmtId="166" fontId="37" fillId="8" borderId="6" xfId="0" applyNumberFormat="1" applyFont="1" applyFill="1" applyBorder="1" applyAlignment="1">
      <alignment horizontal="right" wrapText="1"/>
    </xf>
    <xf numFmtId="0" fontId="37" fillId="8" borderId="4" xfId="0" applyNumberFormat="1" applyFont="1" applyFill="1" applyBorder="1" applyAlignment="1">
      <alignment horizontal="left" vertical="top" wrapText="1"/>
    </xf>
    <xf numFmtId="0" fontId="37" fillId="8" borderId="5" xfId="0" applyNumberFormat="1" applyFont="1" applyFill="1" applyBorder="1" applyAlignment="1">
      <alignment horizontal="left" vertical="top" wrapText="1"/>
    </xf>
    <xf numFmtId="0" fontId="37" fillId="10" borderId="4" xfId="0" applyNumberFormat="1" applyFont="1" applyFill="1" applyBorder="1" applyAlignment="1">
      <alignment horizontal="left"/>
    </xf>
    <xf numFmtId="0" fontId="0" fillId="0" borderId="3" xfId="0" applyNumberFormat="1" applyFill="1" applyBorder="1" applyAlignment="1">
      <alignment horizontal="left" vertical="top" wrapText="1"/>
    </xf>
    <xf numFmtId="0" fontId="0" fillId="0" borderId="2"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7" fillId="0" borderId="3" xfId="0" applyNumberFormat="1" applyFont="1" applyBorder="1" applyAlignment="1">
      <alignment horizontal="left" vertical="top" wrapText="1"/>
    </xf>
    <xf numFmtId="0" fontId="7" fillId="0" borderId="2" xfId="0" applyNumberFormat="1" applyFont="1" applyBorder="1" applyAlignment="1">
      <alignment horizontal="left" vertical="top" wrapText="1"/>
    </xf>
    <xf numFmtId="166" fontId="36" fillId="10" borderId="4" xfId="0" applyNumberFormat="1" applyFont="1" applyFill="1" applyBorder="1" applyAlignment="1">
      <alignment horizontal="center" vertical="top"/>
    </xf>
    <xf numFmtId="166" fontId="36" fillId="10" borderId="17" xfId="0" applyNumberFormat="1" applyFont="1" applyFill="1" applyBorder="1" applyAlignment="1">
      <alignment horizontal="center" vertical="top"/>
    </xf>
    <xf numFmtId="166" fontId="36" fillId="10" borderId="5" xfId="0" applyNumberFormat="1" applyFont="1" applyFill="1" applyBorder="1" applyAlignment="1">
      <alignment horizontal="center" vertical="top"/>
    </xf>
    <xf numFmtId="166" fontId="36" fillId="10" borderId="3" xfId="0" applyNumberFormat="1" applyFont="1" applyFill="1" applyBorder="1" applyAlignment="1">
      <alignment horizontal="center"/>
    </xf>
    <xf numFmtId="166" fontId="36" fillId="10" borderId="2" xfId="0" applyNumberFormat="1" applyFont="1" applyFill="1" applyBorder="1" applyAlignment="1">
      <alignment horizontal="center"/>
    </xf>
    <xf numFmtId="166" fontId="36" fillId="10" borderId="13" xfId="0" applyNumberFormat="1" applyFont="1" applyFill="1" applyBorder="1" applyAlignment="1">
      <alignment horizontal="center"/>
    </xf>
    <xf numFmtId="166" fontId="36" fillId="10" borderId="11" xfId="0" applyNumberFormat="1" applyFont="1" applyFill="1" applyBorder="1" applyAlignment="1">
      <alignment horizontal="center"/>
    </xf>
    <xf numFmtId="166" fontId="36" fillId="10" borderId="4" xfId="0" applyNumberFormat="1" applyFont="1" applyFill="1" applyBorder="1" applyAlignment="1">
      <alignment horizontal="center" vertical="top" wrapText="1"/>
    </xf>
    <xf numFmtId="166" fontId="36" fillId="10" borderId="5" xfId="0" applyNumberFormat="1" applyFont="1" applyFill="1" applyBorder="1" applyAlignment="1">
      <alignment horizontal="center" vertical="top" wrapText="1"/>
    </xf>
    <xf numFmtId="166" fontId="34" fillId="3" borderId="1" xfId="9" applyNumberFormat="1" applyFont="1" applyFill="1" applyBorder="1" applyAlignment="1">
      <alignment horizontal="center"/>
    </xf>
    <xf numFmtId="166" fontId="36" fillId="10" borderId="1" xfId="9" applyNumberFormat="1" applyFont="1" applyFill="1" applyBorder="1" applyAlignment="1">
      <alignment horizontal="center" vertical="top" wrapText="1"/>
    </xf>
    <xf numFmtId="166" fontId="36" fillId="10" borderId="3" xfId="9" applyNumberFormat="1" applyFont="1" applyFill="1" applyBorder="1" applyAlignment="1">
      <alignment horizontal="center" vertical="center"/>
    </xf>
    <xf numFmtId="166" fontId="36" fillId="10" borderId="2" xfId="9" applyNumberFormat="1" applyFont="1" applyFill="1" applyBorder="1" applyAlignment="1">
      <alignment horizontal="center" vertical="center"/>
    </xf>
    <xf numFmtId="166" fontId="36" fillId="10" borderId="11" xfId="9" applyNumberFormat="1" applyFont="1" applyFill="1" applyBorder="1" applyAlignment="1">
      <alignment horizontal="center" vertical="center"/>
    </xf>
    <xf numFmtId="166" fontId="36" fillId="10" borderId="3" xfId="9" applyNumberFormat="1" applyFont="1" applyFill="1" applyBorder="1" applyAlignment="1">
      <alignment horizontal="center" vertical="top" wrapText="1"/>
    </xf>
    <xf numFmtId="166" fontId="36" fillId="10" borderId="2" xfId="9" applyNumberFormat="1" applyFont="1" applyFill="1" applyBorder="1" applyAlignment="1">
      <alignment horizontal="center" vertical="top" wrapText="1"/>
    </xf>
    <xf numFmtId="166" fontId="36" fillId="10" borderId="11" xfId="9" applyNumberFormat="1" applyFont="1" applyFill="1" applyBorder="1" applyAlignment="1">
      <alignment horizontal="center" vertical="top" wrapText="1"/>
    </xf>
    <xf numFmtId="166" fontId="40" fillId="0" borderId="3" xfId="9" applyNumberFormat="1" applyFont="1" applyBorder="1" applyAlignment="1">
      <alignment horizontal="left" vertical="top"/>
    </xf>
    <xf numFmtId="166" fontId="40" fillId="0" borderId="2" xfId="9" applyNumberFormat="1" applyFont="1" applyBorder="1" applyAlignment="1">
      <alignment horizontal="left" vertical="top"/>
    </xf>
    <xf numFmtId="166" fontId="37" fillId="0" borderId="1" xfId="9" applyNumberFormat="1" applyFont="1" applyFill="1" applyBorder="1" applyAlignment="1">
      <alignment horizontal="center" vertical="top" wrapText="1"/>
    </xf>
    <xf numFmtId="0" fontId="36" fillId="0" borderId="3" xfId="0" applyNumberFormat="1" applyFont="1" applyFill="1" applyBorder="1" applyAlignment="1">
      <alignment horizontal="left" vertical="top" wrapText="1"/>
    </xf>
    <xf numFmtId="0" fontId="36" fillId="0" borderId="2" xfId="0" applyNumberFormat="1" applyFont="1" applyFill="1" applyBorder="1" applyAlignment="1">
      <alignment horizontal="left" vertical="top" wrapText="1"/>
    </xf>
    <xf numFmtId="0" fontId="37" fillId="0" borderId="1" xfId="0" applyNumberFormat="1" applyFont="1" applyFill="1" applyBorder="1" applyAlignment="1">
      <alignment horizontal="center" vertical="top" wrapText="1"/>
    </xf>
    <xf numFmtId="166" fontId="9" fillId="3" borderId="3" xfId="0" applyNumberFormat="1" applyFont="1" applyFill="1" applyBorder="1" applyAlignment="1">
      <alignment horizontal="center"/>
    </xf>
    <xf numFmtId="166" fontId="9" fillId="3" borderId="2" xfId="0" applyNumberFormat="1" applyFont="1" applyFill="1" applyBorder="1" applyAlignment="1">
      <alignment horizontal="center"/>
    </xf>
    <xf numFmtId="166" fontId="9" fillId="3" borderId="11" xfId="0" applyNumberFormat="1" applyFont="1" applyFill="1" applyBorder="1" applyAlignment="1">
      <alignment horizontal="center"/>
    </xf>
    <xf numFmtId="166" fontId="26" fillId="0" borderId="3" xfId="0" applyNumberFormat="1" applyFont="1" applyBorder="1" applyAlignment="1">
      <alignment horizontal="left" vertical="top" wrapText="1"/>
    </xf>
    <xf numFmtId="166" fontId="26" fillId="0" borderId="2" xfId="0" applyNumberFormat="1" applyFont="1" applyBorder="1" applyAlignment="1">
      <alignment horizontal="left" vertical="top" wrapText="1"/>
    </xf>
    <xf numFmtId="166" fontId="40" fillId="3" borderId="13" xfId="0" applyNumberFormat="1" applyFont="1" applyFill="1" applyBorder="1" applyAlignment="1">
      <alignment horizontal="center"/>
    </xf>
    <xf numFmtId="166" fontId="40" fillId="3" borderId="12" xfId="0" applyNumberFormat="1" applyFont="1" applyFill="1" applyBorder="1" applyAlignment="1">
      <alignment horizontal="center"/>
    </xf>
    <xf numFmtId="166" fontId="34" fillId="3" borderId="8" xfId="0" applyNumberFormat="1" applyFont="1" applyFill="1" applyBorder="1" applyAlignment="1">
      <alignment horizontal="right"/>
    </xf>
    <xf numFmtId="166" fontId="40" fillId="3" borderId="7" xfId="0" applyNumberFormat="1" applyFont="1" applyFill="1" applyBorder="1" applyAlignment="1">
      <alignment horizontal="right"/>
    </xf>
    <xf numFmtId="166" fontId="40" fillId="3" borderId="6" xfId="0" applyNumberFormat="1" applyFont="1" applyFill="1" applyBorder="1" applyAlignment="1">
      <alignment horizontal="right"/>
    </xf>
    <xf numFmtId="166" fontId="41" fillId="10" borderId="5" xfId="0" applyNumberFormat="1" applyFont="1" applyFill="1" applyBorder="1" applyAlignment="1">
      <alignment horizontal="center" vertical="center" wrapText="1"/>
    </xf>
    <xf numFmtId="166" fontId="41" fillId="10" borderId="1" xfId="0" applyNumberFormat="1" applyFont="1" applyFill="1" applyBorder="1" applyAlignment="1">
      <alignment horizontal="center" vertical="center" wrapText="1"/>
    </xf>
    <xf numFmtId="166" fontId="41" fillId="10" borderId="4" xfId="0" applyNumberFormat="1" applyFont="1" applyFill="1" applyBorder="1" applyAlignment="1">
      <alignment horizontal="center" vertical="top" wrapText="1"/>
    </xf>
    <xf numFmtId="166" fontId="41" fillId="10" borderId="17" xfId="0" applyNumberFormat="1" applyFont="1" applyFill="1" applyBorder="1" applyAlignment="1">
      <alignment horizontal="center" vertical="top" wrapText="1"/>
    </xf>
    <xf numFmtId="166" fontId="41" fillId="10" borderId="5" xfId="0" applyNumberFormat="1" applyFont="1" applyFill="1" applyBorder="1" applyAlignment="1">
      <alignment horizontal="center" vertical="center"/>
    </xf>
    <xf numFmtId="166" fontId="41" fillId="10" borderId="1" xfId="0" applyNumberFormat="1" applyFont="1" applyFill="1" applyBorder="1" applyAlignment="1">
      <alignment horizontal="center" vertical="top" wrapText="1"/>
    </xf>
    <xf numFmtId="0" fontId="8" fillId="0" borderId="3" xfId="4" applyFont="1" applyBorder="1" applyAlignment="1">
      <alignment horizontal="left"/>
    </xf>
    <xf numFmtId="0" fontId="8" fillId="0" borderId="2" xfId="4" applyFont="1" applyBorder="1" applyAlignment="1">
      <alignment horizontal="left"/>
    </xf>
    <xf numFmtId="0" fontId="8" fillId="0" borderId="11" xfId="4" applyFont="1" applyBorder="1" applyAlignment="1">
      <alignment horizontal="left"/>
    </xf>
    <xf numFmtId="0" fontId="45" fillId="0" borderId="3" xfId="4" applyFont="1" applyFill="1" applyBorder="1" applyAlignment="1">
      <alignment horizontal="left" vertical="top"/>
    </xf>
    <xf numFmtId="0" fontId="45" fillId="0" borderId="2" xfId="4" applyFont="1" applyFill="1" applyBorder="1" applyAlignment="1">
      <alignment horizontal="left" vertical="top"/>
    </xf>
    <xf numFmtId="0" fontId="0" fillId="6" borderId="3" xfId="4" applyFont="1" applyFill="1" applyBorder="1" applyAlignment="1">
      <alignment horizontal="left"/>
    </xf>
    <xf numFmtId="0" fontId="0" fillId="6" borderId="2" xfId="4" applyFont="1" applyFill="1" applyBorder="1" applyAlignment="1">
      <alignment horizontal="left"/>
    </xf>
    <xf numFmtId="0" fontId="0" fillId="6" borderId="11" xfId="4" applyFont="1" applyFill="1" applyBorder="1" applyAlignment="1">
      <alignment horizontal="left"/>
    </xf>
    <xf numFmtId="0" fontId="1" fillId="5" borderId="1" xfId="4" applyFont="1" applyFill="1" applyBorder="1" applyAlignment="1">
      <alignment horizontal="center"/>
    </xf>
    <xf numFmtId="0" fontId="0" fillId="6" borderId="1" xfId="4" applyFont="1" applyFill="1" applyBorder="1" applyAlignment="1">
      <alignment horizontal="left"/>
    </xf>
    <xf numFmtId="0" fontId="9" fillId="3" borderId="3" xfId="4" applyFont="1" applyFill="1" applyBorder="1" applyAlignment="1">
      <alignment horizontal="center"/>
    </xf>
    <xf numFmtId="0" fontId="9" fillId="3" borderId="2" xfId="4" applyFont="1" applyFill="1" applyBorder="1" applyAlignment="1">
      <alignment horizontal="center"/>
    </xf>
    <xf numFmtId="0" fontId="9" fillId="3" borderId="11" xfId="4" applyFont="1" applyFill="1" applyBorder="1" applyAlignment="1">
      <alignment horizontal="center"/>
    </xf>
    <xf numFmtId="0" fontId="0" fillId="6" borderId="4" xfId="4" applyFont="1" applyFill="1" applyBorder="1" applyAlignment="1">
      <alignment horizontal="left"/>
    </xf>
    <xf numFmtId="0" fontId="0" fillId="0" borderId="1" xfId="4" applyFont="1" applyFill="1" applyBorder="1" applyAlignment="1">
      <alignment horizontal="left"/>
    </xf>
    <xf numFmtId="0" fontId="9" fillId="3" borderId="14" xfId="14" applyNumberFormat="1" applyFont="1" applyFill="1" applyBorder="1" applyAlignment="1">
      <alignment horizontal="center"/>
    </xf>
    <xf numFmtId="0" fontId="9" fillId="3" borderId="13" xfId="14" applyNumberFormat="1" applyFont="1" applyFill="1" applyBorder="1" applyAlignment="1">
      <alignment horizontal="center"/>
    </xf>
    <xf numFmtId="0" fontId="9" fillId="3" borderId="12" xfId="14" applyNumberFormat="1" applyFont="1" applyFill="1" applyBorder="1" applyAlignment="1">
      <alignment horizontal="center"/>
    </xf>
    <xf numFmtId="0" fontId="9" fillId="3" borderId="8" xfId="14" applyNumberFormat="1" applyFont="1" applyFill="1" applyBorder="1" applyAlignment="1">
      <alignment horizontal="right"/>
    </xf>
    <xf numFmtId="0" fontId="9" fillId="3" borderId="7" xfId="14" applyNumberFormat="1" applyFont="1" applyFill="1" applyBorder="1" applyAlignment="1">
      <alignment horizontal="right"/>
    </xf>
    <xf numFmtId="0" fontId="9" fillId="3" borderId="6" xfId="14" applyNumberFormat="1" applyFont="1" applyFill="1" applyBorder="1" applyAlignment="1">
      <alignment horizontal="right"/>
    </xf>
    <xf numFmtId="166" fontId="21" fillId="0" borderId="14" xfId="0" applyNumberFormat="1" applyFont="1" applyFill="1" applyBorder="1" applyAlignment="1">
      <alignment horizontal="center" vertical="center" wrapText="1"/>
    </xf>
    <xf numFmtId="166" fontId="21" fillId="0" borderId="8" xfId="0" applyNumberFormat="1" applyFont="1" applyFill="1" applyBorder="1" applyAlignment="1">
      <alignment horizontal="center" vertical="center" wrapText="1"/>
    </xf>
    <xf numFmtId="166" fontId="21" fillId="0" borderId="52" xfId="0" applyNumberFormat="1" applyFont="1" applyFill="1" applyBorder="1" applyAlignment="1">
      <alignment horizontal="center" vertical="center" wrapText="1"/>
    </xf>
    <xf numFmtId="166" fontId="21" fillId="0" borderId="47" xfId="0" applyNumberFormat="1" applyFont="1" applyFill="1" applyBorder="1" applyAlignment="1">
      <alignment horizontal="center" vertical="center" wrapText="1"/>
    </xf>
    <xf numFmtId="166" fontId="21" fillId="0" borderId="50" xfId="0" applyNumberFormat="1" applyFont="1" applyFill="1" applyBorder="1" applyAlignment="1">
      <alignment horizontal="center" vertical="center"/>
    </xf>
    <xf numFmtId="166" fontId="21" fillId="0" borderId="49" xfId="0" applyNumberFormat="1" applyFont="1" applyFill="1" applyBorder="1" applyAlignment="1">
      <alignment horizontal="center" vertical="center"/>
    </xf>
    <xf numFmtId="166" fontId="21" fillId="0" borderId="50" xfId="0" quotePrefix="1" applyNumberFormat="1" applyFont="1" applyFill="1" applyBorder="1" applyAlignment="1">
      <alignment horizontal="center" vertical="center" wrapText="1"/>
    </xf>
    <xf numFmtId="166" fontId="21" fillId="0" borderId="49" xfId="0" applyNumberFormat="1" applyFont="1" applyFill="1" applyBorder="1" applyAlignment="1">
      <alignment horizontal="center" vertical="center" wrapText="1"/>
    </xf>
    <xf numFmtId="166" fontId="21" fillId="0" borderId="48" xfId="0" applyNumberFormat="1" applyFont="1" applyFill="1" applyBorder="1" applyAlignment="1">
      <alignment horizontal="center" vertical="center" wrapText="1"/>
    </xf>
    <xf numFmtId="0" fontId="11" fillId="0" borderId="59" xfId="10" applyNumberFormat="1" applyFont="1" applyBorder="1" applyAlignment="1">
      <alignment horizontal="left"/>
    </xf>
    <xf numFmtId="0" fontId="0" fillId="0" borderId="14" xfId="4" applyFont="1" applyBorder="1" applyAlignment="1">
      <alignment horizontal="left" vertical="top" wrapText="1"/>
    </xf>
    <xf numFmtId="0" fontId="0" fillId="0" borderId="12" xfId="4" applyFont="1" applyBorder="1" applyAlignment="1">
      <alignment horizontal="left" vertical="top" wrapText="1"/>
    </xf>
    <xf numFmtId="0" fontId="0" fillId="0" borderId="10" xfId="4" applyFont="1" applyBorder="1" applyAlignment="1">
      <alignment horizontal="left" vertical="top" wrapText="1"/>
    </xf>
    <xf numFmtId="0" fontId="0" fillId="0" borderId="9" xfId="4" applyFont="1" applyBorder="1" applyAlignment="1">
      <alignment horizontal="left" vertical="top" wrapText="1"/>
    </xf>
  </cellXfs>
  <cellStyles count="16">
    <cellStyle name="Comma" xfId="8" builtinId="3"/>
    <cellStyle name="Comma 11" xfId="12"/>
    <cellStyle name="Comma 2" xfId="2"/>
    <cellStyle name="Normal" xfId="0" builtinId="0"/>
    <cellStyle name="Normal 10 10" xfId="9"/>
    <cellStyle name="Normal 100" xfId="4"/>
    <cellStyle name="Normal 127" xfId="14"/>
    <cellStyle name="Normal 129" xfId="10"/>
    <cellStyle name="Normal 169" xfId="3"/>
    <cellStyle name="Normal 184" xfId="13"/>
    <cellStyle name="Normal 2 202" xfId="7"/>
    <cellStyle name="Normal 2 203" xfId="6"/>
    <cellStyle name="Normal 2 204" xfId="5"/>
    <cellStyle name="Normal 6 2 4" xfId="15"/>
    <cellStyle name="Normal 6 2 5" xfId="1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Households</a:t>
            </a:r>
          </a:p>
        </c:rich>
      </c:tx>
      <c:overlay val="0"/>
    </c:title>
    <c:autoTitleDeleted val="0"/>
    <c:plotArea>
      <c:layout/>
      <c:barChart>
        <c:barDir val="col"/>
        <c:grouping val="clustered"/>
        <c:varyColors val="0"/>
        <c:ser>
          <c:idx val="4"/>
          <c:order val="0"/>
          <c:tx>
            <c:strRef>
              <c:f>'T1.2.2&amp;3'!$A$49</c:f>
              <c:strCache>
                <c:ptCount val="1"/>
                <c:pt idx="0">
                  <c:v>Number of households in municipal area</c:v>
                </c:pt>
              </c:strCache>
            </c:strRef>
          </c:tx>
          <c:invertIfNegative val="0"/>
          <c:cat>
            <c:strRef>
              <c:f>'T1.2.2&amp;3'!$G$48:$I$48</c:f>
              <c:strCache>
                <c:ptCount val="3"/>
                <c:pt idx="0">
                  <c:v>2009/10</c:v>
                </c:pt>
                <c:pt idx="1">
                  <c:v>2010/11</c:v>
                </c:pt>
                <c:pt idx="2">
                  <c:v>2011/12</c:v>
                </c:pt>
              </c:strCache>
            </c:strRef>
          </c:cat>
          <c:val>
            <c:numRef>
              <c:f>'T1.2.2&amp;3'!$G$49:$I$49</c:f>
              <c:numCache>
                <c:formatCode>_(* #,##0,_);_(* \(#,##0,\);_(* "–"?_);_(@_)</c:formatCode>
                <c:ptCount val="3"/>
                <c:pt idx="0">
                  <c:v>8622</c:v>
                </c:pt>
                <c:pt idx="1">
                  <c:v>10729</c:v>
                </c:pt>
                <c:pt idx="2">
                  <c:v>11029</c:v>
                </c:pt>
              </c:numCache>
            </c:numRef>
          </c:val>
        </c:ser>
        <c:ser>
          <c:idx val="5"/>
          <c:order val="1"/>
          <c:tx>
            <c:strRef>
              <c:f>'T1.2.2&amp;3'!$A$50</c:f>
              <c:strCache>
                <c:ptCount val="1"/>
                <c:pt idx="0">
                  <c:v>Number of poor households in municipal area</c:v>
                </c:pt>
              </c:strCache>
            </c:strRef>
          </c:tx>
          <c:invertIfNegative val="0"/>
          <c:cat>
            <c:strRef>
              <c:f>'T1.2.2&amp;3'!$G$48:$I$48</c:f>
              <c:strCache>
                <c:ptCount val="3"/>
                <c:pt idx="0">
                  <c:v>2009/10</c:v>
                </c:pt>
                <c:pt idx="1">
                  <c:v>2010/11</c:v>
                </c:pt>
                <c:pt idx="2">
                  <c:v>2011/12</c:v>
                </c:pt>
              </c:strCache>
            </c:strRef>
          </c:cat>
          <c:val>
            <c:numRef>
              <c:f>'T1.2.2&amp;3'!$G$50:$I$50</c:f>
              <c:numCache>
                <c:formatCode>_(* #,##0,_);_(* \(#,##0,\);_(* "–"?_);_(@_)</c:formatCode>
                <c:ptCount val="3"/>
                <c:pt idx="0">
                  <c:v>6797</c:v>
                </c:pt>
                <c:pt idx="1">
                  <c:v>8458</c:v>
                </c:pt>
                <c:pt idx="2">
                  <c:v>8694</c:v>
                </c:pt>
              </c:numCache>
            </c:numRef>
          </c:val>
        </c:ser>
        <c:dLbls>
          <c:showLegendKey val="0"/>
          <c:showVal val="0"/>
          <c:showCatName val="0"/>
          <c:showSerName val="0"/>
          <c:showPercent val="0"/>
          <c:showBubbleSize val="0"/>
        </c:dLbls>
        <c:gapWidth val="150"/>
        <c:axId val="140349440"/>
        <c:axId val="140350976"/>
      </c:barChart>
      <c:catAx>
        <c:axId val="140349440"/>
        <c:scaling>
          <c:orientation val="minMax"/>
        </c:scaling>
        <c:delete val="0"/>
        <c:axPos val="b"/>
        <c:majorTickMark val="none"/>
        <c:minorTickMark val="none"/>
        <c:tickLblPos val="nextTo"/>
        <c:txPr>
          <a:bodyPr/>
          <a:lstStyle/>
          <a:p>
            <a:pPr>
              <a:defRPr lang="en-US"/>
            </a:pPr>
            <a:endParaRPr lang="en-US"/>
          </a:p>
        </c:txPr>
        <c:crossAx val="140350976"/>
        <c:crosses val="autoZero"/>
        <c:auto val="1"/>
        <c:lblAlgn val="ctr"/>
        <c:lblOffset val="100"/>
        <c:noMultiLvlLbl val="0"/>
      </c:catAx>
      <c:valAx>
        <c:axId val="140350976"/>
        <c:scaling>
          <c:orientation val="minMax"/>
        </c:scaling>
        <c:delete val="0"/>
        <c:axPos val="l"/>
        <c:majorGridlines/>
        <c:title>
          <c:tx>
            <c:rich>
              <a:bodyPr/>
              <a:lstStyle/>
              <a:p>
                <a:pPr>
                  <a:defRPr lang="en-US"/>
                </a:pPr>
                <a:r>
                  <a:rPr/>
                  <a:t>Households ('000)</a:t>
                </a:r>
              </a:p>
            </c:rich>
          </c:tx>
          <c:overlay val="0"/>
        </c:title>
        <c:numFmt formatCode="_(* #,##0,_);_(* \(#,##0,\);_(* &quot;–&quot;?_);_(@_)" sourceLinked="1"/>
        <c:majorTickMark val="out"/>
        <c:minorTickMark val="none"/>
        <c:tickLblPos val="nextTo"/>
        <c:txPr>
          <a:bodyPr/>
          <a:lstStyle/>
          <a:p>
            <a:pPr>
              <a:defRPr lang="en-US"/>
            </a:pPr>
            <a:endParaRPr lang="en-US"/>
          </a:p>
        </c:txPr>
        <c:crossAx val="140349440"/>
        <c:crosses val="autoZero"/>
        <c:crossBetween val="between"/>
      </c:valAx>
    </c:plotArea>
    <c:legend>
      <c:legendPos val="r"/>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Socio Economic</a:t>
            </a:r>
            <a:r>
              <a:rPr lang="en-US" baseline="0"/>
              <a:t> Status</a:t>
            </a:r>
            <a:endParaRPr lang="en-US"/>
          </a:p>
        </c:rich>
      </c:tx>
      <c:overlay val="0"/>
    </c:title>
    <c:autoTitleDeleted val="0"/>
    <c:plotArea>
      <c:layout/>
      <c:barChart>
        <c:barDir val="col"/>
        <c:grouping val="clustered"/>
        <c:varyColors val="0"/>
        <c:ser>
          <c:idx val="0"/>
          <c:order val="0"/>
          <c:tx>
            <c:strRef>
              <c:f>'T1.2.4&amp;5'!#REF!</c:f>
              <c:strCache>
                <c:ptCount val="1"/>
                <c:pt idx="0">
                  <c:v>#REF!</c:v>
                </c:pt>
              </c:strCache>
            </c:strRef>
          </c:tx>
          <c:invertIfNegative val="0"/>
          <c:cat>
            <c:strRef>
              <c:f>'T1.2.4&amp;5'!$B$2:$G$2</c:f>
              <c:strCache>
                <c:ptCount val="6"/>
                <c:pt idx="0">
                  <c:v>Housing Backlog as proportion of current demand</c:v>
                </c:pt>
                <c:pt idx="1">
                  <c:v>Unemploy-ment Rate</c:v>
                </c:pt>
                <c:pt idx="2">
                  <c:v>Proportion of Households with no Income</c:v>
                </c:pt>
                <c:pt idx="3">
                  <c:v>Proportion of Population in Low-skilled Employment</c:v>
                </c:pt>
                <c:pt idx="4">
                  <c:v>HIV/AIDS Prevalence</c:v>
                </c:pt>
                <c:pt idx="5">
                  <c:v>Illiterate people older than 14 years</c:v>
                </c:pt>
              </c:strCache>
            </c:strRef>
          </c:cat>
          <c:val>
            <c:numRef>
              <c:f>'T1.2.4&amp;5'!$B$3:$G$3</c:f>
              <c:numCache>
                <c:formatCode>0%</c:formatCode>
                <c:ptCount val="6"/>
                <c:pt idx="0">
                  <c:v>0.75</c:v>
                </c:pt>
                <c:pt idx="1">
                  <c:v>0.61</c:v>
                </c:pt>
                <c:pt idx="2">
                  <c:v>0.3</c:v>
                </c:pt>
                <c:pt idx="3">
                  <c:v>0.8</c:v>
                </c:pt>
                <c:pt idx="4">
                  <c:v>0.10299999999999999</c:v>
                </c:pt>
                <c:pt idx="5">
                  <c:v>0.3</c:v>
                </c:pt>
              </c:numCache>
            </c:numRef>
          </c:val>
        </c:ser>
        <c:ser>
          <c:idx val="1"/>
          <c:order val="1"/>
          <c:tx>
            <c:strRef>
              <c:f>'T1.2.4&amp;5'!$A$3</c:f>
              <c:strCache>
                <c:ptCount val="1"/>
                <c:pt idx="0">
                  <c:v>2009/10</c:v>
                </c:pt>
              </c:strCache>
            </c:strRef>
          </c:tx>
          <c:invertIfNegative val="0"/>
          <c:cat>
            <c:strRef>
              <c:f>'T1.2.4&amp;5'!$B$2:$G$2</c:f>
              <c:strCache>
                <c:ptCount val="6"/>
                <c:pt idx="0">
                  <c:v>Housing Backlog as proportion of current demand</c:v>
                </c:pt>
                <c:pt idx="1">
                  <c:v>Unemploy-ment Rate</c:v>
                </c:pt>
                <c:pt idx="2">
                  <c:v>Proportion of Households with no Income</c:v>
                </c:pt>
                <c:pt idx="3">
                  <c:v>Proportion of Population in Low-skilled Employment</c:v>
                </c:pt>
                <c:pt idx="4">
                  <c:v>HIV/AIDS Prevalence</c:v>
                </c:pt>
                <c:pt idx="5">
                  <c:v>Illiterate people older than 14 years</c:v>
                </c:pt>
              </c:strCache>
            </c:strRef>
          </c:cat>
          <c:val>
            <c:numRef>
              <c:f>'T1.2.4&amp;5'!$B$4:$G$4</c:f>
              <c:numCache>
                <c:formatCode>0%</c:formatCode>
                <c:ptCount val="6"/>
                <c:pt idx="0">
                  <c:v>0.59599999999999997</c:v>
                </c:pt>
                <c:pt idx="1">
                  <c:v>0.56999999999999995</c:v>
                </c:pt>
                <c:pt idx="2">
                  <c:v>0.3</c:v>
                </c:pt>
                <c:pt idx="3">
                  <c:v>0.8</c:v>
                </c:pt>
                <c:pt idx="4">
                  <c:v>0.105</c:v>
                </c:pt>
                <c:pt idx="5">
                  <c:v>0.3</c:v>
                </c:pt>
              </c:numCache>
            </c:numRef>
          </c:val>
        </c:ser>
        <c:ser>
          <c:idx val="2"/>
          <c:order val="2"/>
          <c:tx>
            <c:strRef>
              <c:f>'T1.2.4&amp;5'!$A$4</c:f>
              <c:strCache>
                <c:ptCount val="1"/>
                <c:pt idx="0">
                  <c:v>2010/11</c:v>
                </c:pt>
              </c:strCache>
            </c:strRef>
          </c:tx>
          <c:invertIfNegative val="0"/>
          <c:cat>
            <c:strRef>
              <c:f>'T1.2.4&amp;5'!$B$2:$G$2</c:f>
              <c:strCache>
                <c:ptCount val="6"/>
                <c:pt idx="0">
                  <c:v>Housing Backlog as proportion of current demand</c:v>
                </c:pt>
                <c:pt idx="1">
                  <c:v>Unemploy-ment Rate</c:v>
                </c:pt>
                <c:pt idx="2">
                  <c:v>Proportion of Households with no Income</c:v>
                </c:pt>
                <c:pt idx="3">
                  <c:v>Proportion of Population in Low-skilled Employment</c:v>
                </c:pt>
                <c:pt idx="4">
                  <c:v>HIV/AIDS Prevalence</c:v>
                </c:pt>
                <c:pt idx="5">
                  <c:v>Illiterate people older than 14 years</c:v>
                </c:pt>
              </c:strCache>
            </c:strRef>
          </c:cat>
          <c:val>
            <c:numRef>
              <c:f>'T1.2.4&amp;5'!$B$5:$G$5</c:f>
              <c:numCache>
                <c:formatCode>General</c:formatCode>
                <c:ptCount val="6"/>
              </c:numCache>
            </c:numRef>
          </c:val>
        </c:ser>
        <c:dLbls>
          <c:showLegendKey val="0"/>
          <c:showVal val="0"/>
          <c:showCatName val="0"/>
          <c:showSerName val="0"/>
          <c:showPercent val="0"/>
          <c:showBubbleSize val="0"/>
        </c:dLbls>
        <c:gapWidth val="150"/>
        <c:axId val="140879744"/>
        <c:axId val="141230080"/>
      </c:barChart>
      <c:catAx>
        <c:axId val="140879744"/>
        <c:scaling>
          <c:orientation val="minMax"/>
        </c:scaling>
        <c:delete val="0"/>
        <c:axPos val="b"/>
        <c:numFmt formatCode="@" sourceLinked="1"/>
        <c:majorTickMark val="none"/>
        <c:minorTickMark val="none"/>
        <c:tickLblPos val="nextTo"/>
        <c:txPr>
          <a:bodyPr/>
          <a:lstStyle/>
          <a:p>
            <a:pPr>
              <a:defRPr sz="800" baseline="0"/>
            </a:pPr>
            <a:endParaRPr lang="en-US"/>
          </a:p>
        </c:txPr>
        <c:crossAx val="141230080"/>
        <c:crosses val="autoZero"/>
        <c:auto val="1"/>
        <c:lblAlgn val="ctr"/>
        <c:lblOffset val="100"/>
        <c:noMultiLvlLbl val="0"/>
      </c:catAx>
      <c:valAx>
        <c:axId val="141230080"/>
        <c:scaling>
          <c:orientation val="minMax"/>
        </c:scaling>
        <c:delete val="0"/>
        <c:axPos val="l"/>
        <c:majorGridlines/>
        <c:numFmt formatCode="0%" sourceLinked="1"/>
        <c:majorTickMark val="none"/>
        <c:minorTickMark val="none"/>
        <c:tickLblPos val="nextTo"/>
        <c:crossAx val="140879744"/>
        <c:crosses val="autoZero"/>
        <c:crossBetween val="between"/>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GB"/>
              <a:t>Proportion</a:t>
            </a:r>
            <a:r>
              <a:rPr lang="en-GB" baseline="0"/>
              <a:t> of households with access to basic services</a:t>
            </a:r>
            <a:endParaRPr lang="en-GB"/>
          </a:p>
        </c:rich>
      </c:tx>
      <c:layout>
        <c:manualLayout>
          <c:xMode val="edge"/>
          <c:yMode val="edge"/>
          <c:x val="4.9184605348988913E-2"/>
          <c:y val="4.5548654244306423E-2"/>
        </c:manualLayout>
      </c:layout>
      <c:overlay val="0"/>
    </c:title>
    <c:autoTitleDeleted val="0"/>
    <c:plotArea>
      <c:layout/>
      <c:lineChart>
        <c:grouping val="standard"/>
        <c:varyColors val="0"/>
        <c:ser>
          <c:idx val="0"/>
          <c:order val="0"/>
          <c:tx>
            <c:strRef>
              <c:f>'T1.3.2&amp;3'!$A$53</c:f>
              <c:strCache>
                <c:ptCount val="1"/>
                <c:pt idx="0">
                  <c:v>Electricity  service connections</c:v>
                </c:pt>
              </c:strCache>
            </c:strRef>
          </c:tx>
          <c:trendline>
            <c:trendlineType val="linear"/>
            <c:dispRSqr val="0"/>
            <c:dispEq val="0"/>
          </c:trendline>
          <c:cat>
            <c:strRef>
              <c:f>'T1.3.2&amp;3'!$B$52:$D$52</c:f>
              <c:strCache>
                <c:ptCount val="3"/>
                <c:pt idx="0">
                  <c:v>2008/09</c:v>
                </c:pt>
                <c:pt idx="1">
                  <c:v>2009/10</c:v>
                </c:pt>
                <c:pt idx="2">
                  <c:v>2010/11</c:v>
                </c:pt>
              </c:strCache>
            </c:strRef>
          </c:cat>
          <c:val>
            <c:numRef>
              <c:f>'T1.3.2&amp;3'!$B$53:$D$53</c:f>
              <c:numCache>
                <c:formatCode>0%</c:formatCode>
                <c:ptCount val="3"/>
                <c:pt idx="0">
                  <c:v>0.85</c:v>
                </c:pt>
                <c:pt idx="1">
                  <c:v>0.9</c:v>
                </c:pt>
                <c:pt idx="2">
                  <c:v>0.95</c:v>
                </c:pt>
              </c:numCache>
            </c:numRef>
          </c:val>
          <c:smooth val="0"/>
        </c:ser>
        <c:ser>
          <c:idx val="1"/>
          <c:order val="1"/>
          <c:tx>
            <c:strRef>
              <c:f>'T1.3.2&amp;3'!$A$54</c:f>
              <c:strCache>
                <c:ptCount val="1"/>
                <c:pt idx="0">
                  <c:v>Water - available within 200 m from dwelling</c:v>
                </c:pt>
              </c:strCache>
            </c:strRef>
          </c:tx>
          <c:cat>
            <c:strRef>
              <c:f>'T1.3.2&amp;3'!$B$52:$D$52</c:f>
              <c:strCache>
                <c:ptCount val="3"/>
                <c:pt idx="0">
                  <c:v>2008/09</c:v>
                </c:pt>
                <c:pt idx="1">
                  <c:v>2009/10</c:v>
                </c:pt>
                <c:pt idx="2">
                  <c:v>2010/11</c:v>
                </c:pt>
              </c:strCache>
            </c:strRef>
          </c:cat>
          <c:val>
            <c:numRef>
              <c:f>'T1.3.2&amp;3'!$B$54:$D$54</c:f>
              <c:numCache>
                <c:formatCode>0%</c:formatCode>
                <c:ptCount val="3"/>
                <c:pt idx="0">
                  <c:v>0.94</c:v>
                </c:pt>
                <c:pt idx="1">
                  <c:v>0.95</c:v>
                </c:pt>
                <c:pt idx="2">
                  <c:v>0.95</c:v>
                </c:pt>
              </c:numCache>
            </c:numRef>
          </c:val>
          <c:smooth val="0"/>
        </c:ser>
        <c:ser>
          <c:idx val="2"/>
          <c:order val="2"/>
          <c:tx>
            <c:strRef>
              <c:f>'T1.3.2&amp;3'!$A$55</c:f>
              <c:strCache>
                <c:ptCount val="1"/>
                <c:pt idx="0">
                  <c:v>Sanitation - Households with at leats VIP service</c:v>
                </c:pt>
              </c:strCache>
            </c:strRef>
          </c:tx>
          <c:cat>
            <c:strRef>
              <c:f>'T1.3.2&amp;3'!$B$52:$D$52</c:f>
              <c:strCache>
                <c:ptCount val="3"/>
                <c:pt idx="0">
                  <c:v>2008/09</c:v>
                </c:pt>
                <c:pt idx="1">
                  <c:v>2009/10</c:v>
                </c:pt>
                <c:pt idx="2">
                  <c:v>2010/11</c:v>
                </c:pt>
              </c:strCache>
            </c:strRef>
          </c:cat>
          <c:val>
            <c:numRef>
              <c:f>'T1.3.2&amp;3'!$B$55:$D$55</c:f>
              <c:numCache>
                <c:formatCode>0%</c:formatCode>
                <c:ptCount val="3"/>
                <c:pt idx="0">
                  <c:v>0.6</c:v>
                </c:pt>
                <c:pt idx="1">
                  <c:v>0.75</c:v>
                </c:pt>
                <c:pt idx="2">
                  <c:v>0.85</c:v>
                </c:pt>
              </c:numCache>
            </c:numRef>
          </c:val>
          <c:smooth val="0"/>
        </c:ser>
        <c:ser>
          <c:idx val="3"/>
          <c:order val="3"/>
          <c:tx>
            <c:strRef>
              <c:f>'T1.3.2&amp;3'!$A$56</c:f>
              <c:strCache>
                <c:ptCount val="1"/>
                <c:pt idx="0">
                  <c:v>Waste collection - kerbside collection once a week</c:v>
                </c:pt>
              </c:strCache>
            </c:strRef>
          </c:tx>
          <c:cat>
            <c:strRef>
              <c:f>'T1.3.2&amp;3'!$B$52:$D$52</c:f>
              <c:strCache>
                <c:ptCount val="3"/>
                <c:pt idx="0">
                  <c:v>2008/09</c:v>
                </c:pt>
                <c:pt idx="1">
                  <c:v>2009/10</c:v>
                </c:pt>
                <c:pt idx="2">
                  <c:v>2010/11</c:v>
                </c:pt>
              </c:strCache>
            </c:strRef>
          </c:cat>
          <c:val>
            <c:numRef>
              <c:f>'T1.3.2&amp;3'!$B$56:$D$56</c:f>
              <c:numCache>
                <c:formatCode>0%</c:formatCode>
                <c:ptCount val="3"/>
                <c:pt idx="0">
                  <c:v>0.75</c:v>
                </c:pt>
                <c:pt idx="1">
                  <c:v>0.83</c:v>
                </c:pt>
                <c:pt idx="2">
                  <c:v>0.92</c:v>
                </c:pt>
              </c:numCache>
            </c:numRef>
          </c:val>
          <c:smooth val="0"/>
        </c:ser>
        <c:ser>
          <c:idx val="4"/>
          <c:order val="4"/>
          <c:tx>
            <c:strRef>
              <c:f>'T1.3.2&amp;3'!$B$53:$D$53</c:f>
              <c:strCache>
                <c:ptCount val="1"/>
                <c:pt idx="0">
                  <c:v>85% 90% 95%</c:v>
                </c:pt>
              </c:strCache>
            </c:strRef>
          </c:tx>
          <c:val>
            <c:numLit>
              <c:formatCode>General</c:formatCode>
              <c:ptCount val="1"/>
              <c:pt idx="0">
                <c:v>1</c:v>
              </c:pt>
            </c:numLit>
          </c:val>
          <c:smooth val="0"/>
        </c:ser>
        <c:dLbls>
          <c:showLegendKey val="0"/>
          <c:showVal val="0"/>
          <c:showCatName val="0"/>
          <c:showSerName val="0"/>
          <c:showPercent val="0"/>
          <c:showBubbleSize val="0"/>
        </c:dLbls>
        <c:marker val="1"/>
        <c:smooth val="0"/>
        <c:axId val="142076544"/>
        <c:axId val="142152064"/>
      </c:lineChart>
      <c:catAx>
        <c:axId val="142076544"/>
        <c:scaling>
          <c:orientation val="minMax"/>
        </c:scaling>
        <c:delete val="0"/>
        <c:axPos val="b"/>
        <c:numFmt formatCode="[$-409]d\-mmm\-yy;@" sourceLinked="1"/>
        <c:majorTickMark val="none"/>
        <c:minorTickMark val="none"/>
        <c:tickLblPos val="nextTo"/>
        <c:txPr>
          <a:bodyPr/>
          <a:lstStyle/>
          <a:p>
            <a:pPr>
              <a:defRPr lang="en-GB"/>
            </a:pPr>
            <a:endParaRPr lang="en-US"/>
          </a:p>
        </c:txPr>
        <c:crossAx val="142152064"/>
        <c:crosses val="autoZero"/>
        <c:auto val="1"/>
        <c:lblAlgn val="l"/>
        <c:lblOffset val="100"/>
        <c:noMultiLvlLbl val="0"/>
      </c:catAx>
      <c:valAx>
        <c:axId val="142152064"/>
        <c:scaling>
          <c:orientation val="minMax"/>
        </c:scaling>
        <c:delete val="0"/>
        <c:axPos val="l"/>
        <c:majorGridlines/>
        <c:numFmt formatCode="0%" sourceLinked="1"/>
        <c:majorTickMark val="out"/>
        <c:minorTickMark val="in"/>
        <c:tickLblPos val="nextTo"/>
        <c:spPr>
          <a:ln w="9525">
            <a:noFill/>
          </a:ln>
        </c:spPr>
        <c:txPr>
          <a:bodyPr/>
          <a:lstStyle/>
          <a:p>
            <a:pPr>
              <a:defRPr lang="en-GB"/>
            </a:pPr>
            <a:endParaRPr lang="en-US"/>
          </a:p>
        </c:txPr>
        <c:crossAx val="142076544"/>
        <c:crosses val="autoZero"/>
        <c:crossBetween val="between"/>
      </c:valAx>
    </c:plotArea>
    <c:legend>
      <c:legendPos val="b"/>
      <c:overlay val="0"/>
      <c:txPr>
        <a:bodyPr/>
        <a:lstStyle/>
        <a:p>
          <a:pPr>
            <a:defRPr lang="en-GB"/>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a:t>Total Capital Expenditure</a:t>
            </a:r>
          </a:p>
        </c:rich>
      </c:tx>
      <c:overlay val="0"/>
    </c:title>
    <c:autoTitleDeleted val="0"/>
    <c:plotArea>
      <c:layout/>
      <c:barChart>
        <c:barDir val="col"/>
        <c:grouping val="clustered"/>
        <c:varyColors val="0"/>
        <c:ser>
          <c:idx val="0"/>
          <c:order val="0"/>
          <c:tx>
            <c:strRef>
              <c:f>'T1.4.3&amp;4&amp;5'!$A$20</c:f>
              <c:strCache>
                <c:ptCount val="1"/>
                <c:pt idx="0">
                  <c:v>Original Budget</c:v>
                </c:pt>
              </c:strCache>
            </c:strRef>
          </c:tx>
          <c:invertIfNegative val="0"/>
          <c:cat>
            <c:strRef>
              <c:f>'T1.4.3&amp;4&amp;5'!$B$19:$C$19</c:f>
              <c:strCache>
                <c:ptCount val="2"/>
                <c:pt idx="0">
                  <c:v>2009/10</c:v>
                </c:pt>
                <c:pt idx="1">
                  <c:v>2010/11</c:v>
                </c:pt>
              </c:strCache>
            </c:strRef>
          </c:cat>
          <c:val>
            <c:numRef>
              <c:f>'T1.4.3&amp;4&amp;5'!$B$20:$C$20</c:f>
              <c:numCache>
                <c:formatCode>#,##0</c:formatCode>
                <c:ptCount val="2"/>
                <c:pt idx="0">
                  <c:v>62942</c:v>
                </c:pt>
                <c:pt idx="1">
                  <c:v>14845</c:v>
                </c:pt>
              </c:numCache>
            </c:numRef>
          </c:val>
        </c:ser>
        <c:ser>
          <c:idx val="1"/>
          <c:order val="1"/>
          <c:tx>
            <c:strRef>
              <c:f>'T1.4.3&amp;4&amp;5'!$A$21</c:f>
              <c:strCache>
                <c:ptCount val="1"/>
                <c:pt idx="0">
                  <c:v>Adjustment Budget</c:v>
                </c:pt>
              </c:strCache>
            </c:strRef>
          </c:tx>
          <c:invertIfNegative val="0"/>
          <c:cat>
            <c:strRef>
              <c:f>'T1.4.3&amp;4&amp;5'!$B$19:$C$19</c:f>
              <c:strCache>
                <c:ptCount val="2"/>
                <c:pt idx="0">
                  <c:v>2009/10</c:v>
                </c:pt>
                <c:pt idx="1">
                  <c:v>2010/11</c:v>
                </c:pt>
              </c:strCache>
            </c:strRef>
          </c:cat>
          <c:val>
            <c:numRef>
              <c:f>'T1.4.3&amp;4&amp;5'!$B$21:$C$21</c:f>
              <c:numCache>
                <c:formatCode>#,##0</c:formatCode>
                <c:ptCount val="2"/>
                <c:pt idx="0">
                  <c:v>62942</c:v>
                </c:pt>
                <c:pt idx="1">
                  <c:v>44776</c:v>
                </c:pt>
              </c:numCache>
            </c:numRef>
          </c:val>
        </c:ser>
        <c:ser>
          <c:idx val="2"/>
          <c:order val="2"/>
          <c:tx>
            <c:strRef>
              <c:f>'T1.4.3&amp;4&amp;5'!$A$22</c:f>
              <c:strCache>
                <c:ptCount val="1"/>
                <c:pt idx="0">
                  <c:v>Actual</c:v>
                </c:pt>
              </c:strCache>
            </c:strRef>
          </c:tx>
          <c:invertIfNegative val="0"/>
          <c:cat>
            <c:strRef>
              <c:f>'T1.4.3&amp;4&amp;5'!$B$19:$C$19</c:f>
              <c:strCache>
                <c:ptCount val="2"/>
                <c:pt idx="0">
                  <c:v>2009/10</c:v>
                </c:pt>
                <c:pt idx="1">
                  <c:v>2010/11</c:v>
                </c:pt>
              </c:strCache>
            </c:strRef>
          </c:cat>
          <c:val>
            <c:numRef>
              <c:f>'T1.4.3&amp;4&amp;5'!$B$22:$C$22</c:f>
              <c:numCache>
                <c:formatCode>#,##0</c:formatCode>
                <c:ptCount val="2"/>
                <c:pt idx="0">
                  <c:v>36721</c:v>
                </c:pt>
                <c:pt idx="1">
                  <c:v>54015</c:v>
                </c:pt>
              </c:numCache>
            </c:numRef>
          </c:val>
        </c:ser>
        <c:dLbls>
          <c:showLegendKey val="0"/>
          <c:showVal val="0"/>
          <c:showCatName val="0"/>
          <c:showSerName val="0"/>
          <c:showPercent val="0"/>
          <c:showBubbleSize val="0"/>
        </c:dLbls>
        <c:gapWidth val="75"/>
        <c:axId val="155888640"/>
        <c:axId val="155939968"/>
      </c:barChart>
      <c:catAx>
        <c:axId val="155888640"/>
        <c:scaling>
          <c:orientation val="minMax"/>
        </c:scaling>
        <c:delete val="0"/>
        <c:axPos val="b"/>
        <c:numFmt formatCode="[$-409]d\-mmm\-yy;@" sourceLinked="1"/>
        <c:majorTickMark val="none"/>
        <c:minorTickMark val="none"/>
        <c:tickLblPos val="nextTo"/>
        <c:txPr>
          <a:bodyPr/>
          <a:lstStyle/>
          <a:p>
            <a:pPr>
              <a:defRPr lang="en-GB"/>
            </a:pPr>
            <a:endParaRPr lang="en-US"/>
          </a:p>
        </c:txPr>
        <c:crossAx val="155939968"/>
        <c:crosses val="autoZero"/>
        <c:auto val="1"/>
        <c:lblAlgn val="ctr"/>
        <c:lblOffset val="100"/>
        <c:noMultiLvlLbl val="0"/>
      </c:catAx>
      <c:valAx>
        <c:axId val="155939968"/>
        <c:scaling>
          <c:orientation val="minMax"/>
        </c:scaling>
        <c:delete val="0"/>
        <c:axPos val="l"/>
        <c:majorGridlines/>
        <c:numFmt formatCode="#,##0" sourceLinked="1"/>
        <c:majorTickMark val="none"/>
        <c:minorTickMark val="none"/>
        <c:tickLblPos val="nextTo"/>
        <c:spPr>
          <a:ln w="9525">
            <a:noFill/>
          </a:ln>
        </c:spPr>
        <c:txPr>
          <a:bodyPr/>
          <a:lstStyle/>
          <a:p>
            <a:pPr>
              <a:defRPr lang="en-GB"/>
            </a:pPr>
            <a:endParaRPr lang="en-US"/>
          </a:p>
        </c:txPr>
        <c:crossAx val="155888640"/>
        <c:crosses val="autoZero"/>
        <c:crossBetween val="between"/>
      </c:valAx>
    </c:plotArea>
    <c:legend>
      <c:legendPos val="b"/>
      <c:overlay val="0"/>
      <c:txPr>
        <a:bodyPr/>
        <a:lstStyle/>
        <a:p>
          <a:pPr>
            <a:defRPr lang="en-GB"/>
          </a:pPr>
          <a:endParaRPr lang="en-US"/>
        </a:p>
      </c:txPr>
    </c:legend>
    <c:plotVisOnly val="1"/>
    <c:dispBlanksAs val="gap"/>
    <c:showDLblsOverMax val="0"/>
  </c:chart>
  <c:printSettings>
    <c:headerFooter/>
    <c:pageMargins b="0.75000000000000533" l="0.70000000000000062" r="0.70000000000000062" t="0.7500000000000053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a:t>Water use by Sector</a:t>
            </a:r>
          </a:p>
        </c:rich>
      </c:tx>
      <c:overlay val="0"/>
    </c:title>
    <c:autoTitleDeleted val="0"/>
    <c:plotArea>
      <c:layout/>
      <c:barChart>
        <c:barDir val="col"/>
        <c:grouping val="clustered"/>
        <c:varyColors val="0"/>
        <c:ser>
          <c:idx val="0"/>
          <c:order val="0"/>
          <c:tx>
            <c:strRef>
              <c:f>[4]Sheet1!$A$27</c:f>
              <c:strCache>
                <c:ptCount val="1"/>
                <c:pt idx="0">
                  <c:v>2007/08</c:v>
                </c:pt>
              </c:strCache>
            </c:strRef>
          </c:tx>
          <c:invertIfNegative val="0"/>
          <c:cat>
            <c:strRef>
              <c:f>[4]Sheet1!$B$26:$F$26</c:f>
              <c:strCache>
                <c:ptCount val="5"/>
                <c:pt idx="0">
                  <c:v>Agriculture</c:v>
                </c:pt>
                <c:pt idx="1">
                  <c:v>Forestry</c:v>
                </c:pt>
                <c:pt idx="2">
                  <c:v>Industrial</c:v>
                </c:pt>
                <c:pt idx="3">
                  <c:v>Domestic</c:v>
                </c:pt>
                <c:pt idx="4">
                  <c:v>Unaccountable water losses</c:v>
                </c:pt>
              </c:strCache>
            </c:strRef>
          </c:cat>
          <c:val>
            <c:numRef>
              <c:f>[4]Sheet1!$B$27:$F$27</c:f>
              <c:numCache>
                <c:formatCode>General</c:formatCode>
                <c:ptCount val="5"/>
                <c:pt idx="0">
                  <c:v>60</c:v>
                </c:pt>
                <c:pt idx="1">
                  <c:v>50</c:v>
                </c:pt>
                <c:pt idx="2">
                  <c:v>45</c:v>
                </c:pt>
                <c:pt idx="3">
                  <c:v>20</c:v>
                </c:pt>
                <c:pt idx="4">
                  <c:v>20</c:v>
                </c:pt>
              </c:numCache>
            </c:numRef>
          </c:val>
        </c:ser>
        <c:ser>
          <c:idx val="1"/>
          <c:order val="1"/>
          <c:tx>
            <c:strRef>
              <c:f>[4]Sheet1!$A$28</c:f>
              <c:strCache>
                <c:ptCount val="1"/>
                <c:pt idx="0">
                  <c:v>2008/09</c:v>
                </c:pt>
              </c:strCache>
            </c:strRef>
          </c:tx>
          <c:invertIfNegative val="0"/>
          <c:cat>
            <c:strRef>
              <c:f>[4]Sheet1!$B$26:$F$26</c:f>
              <c:strCache>
                <c:ptCount val="5"/>
                <c:pt idx="0">
                  <c:v>Agriculture</c:v>
                </c:pt>
                <c:pt idx="1">
                  <c:v>Forestry</c:v>
                </c:pt>
                <c:pt idx="2">
                  <c:v>Industrial</c:v>
                </c:pt>
                <c:pt idx="3">
                  <c:v>Domestic</c:v>
                </c:pt>
                <c:pt idx="4">
                  <c:v>Unaccountable water losses</c:v>
                </c:pt>
              </c:strCache>
            </c:strRef>
          </c:cat>
          <c:val>
            <c:numRef>
              <c:f>[4]Sheet1!$B$28:$F$28</c:f>
              <c:numCache>
                <c:formatCode>General</c:formatCode>
                <c:ptCount val="5"/>
                <c:pt idx="0">
                  <c:v>50</c:v>
                </c:pt>
                <c:pt idx="1">
                  <c:v>44</c:v>
                </c:pt>
                <c:pt idx="2">
                  <c:v>46</c:v>
                </c:pt>
                <c:pt idx="3">
                  <c:v>9</c:v>
                </c:pt>
                <c:pt idx="4">
                  <c:v>11</c:v>
                </c:pt>
              </c:numCache>
            </c:numRef>
          </c:val>
        </c:ser>
        <c:dLbls>
          <c:showLegendKey val="0"/>
          <c:showVal val="0"/>
          <c:showCatName val="0"/>
          <c:showSerName val="0"/>
          <c:showPercent val="0"/>
          <c:showBubbleSize val="0"/>
        </c:dLbls>
        <c:gapWidth val="150"/>
        <c:axId val="123418496"/>
        <c:axId val="123420032"/>
      </c:barChart>
      <c:catAx>
        <c:axId val="123418496"/>
        <c:scaling>
          <c:orientation val="minMax"/>
        </c:scaling>
        <c:delete val="0"/>
        <c:axPos val="b"/>
        <c:numFmt formatCode="General" sourceLinked="1"/>
        <c:majorTickMark val="none"/>
        <c:minorTickMark val="none"/>
        <c:tickLblPos val="nextTo"/>
        <c:txPr>
          <a:bodyPr/>
          <a:lstStyle/>
          <a:p>
            <a:pPr>
              <a:defRPr lang="en-US"/>
            </a:pPr>
            <a:endParaRPr lang="en-US"/>
          </a:p>
        </c:txPr>
        <c:crossAx val="123420032"/>
        <c:crosses val="autoZero"/>
        <c:auto val="1"/>
        <c:lblAlgn val="ctr"/>
        <c:lblOffset val="100"/>
        <c:noMultiLvlLbl val="0"/>
      </c:catAx>
      <c:valAx>
        <c:axId val="123420032"/>
        <c:scaling>
          <c:orientation val="minMax"/>
        </c:scaling>
        <c:delete val="0"/>
        <c:axPos val="l"/>
        <c:majorGridlines/>
        <c:title>
          <c:tx>
            <c:rich>
              <a:bodyPr/>
              <a:lstStyle/>
              <a:p>
                <a:pPr>
                  <a:defRPr lang="en-GB"/>
                </a:pPr>
                <a:r>
                  <a:rPr lang="en-US"/>
                  <a:t>Cubic meter</a:t>
                </a:r>
              </a:p>
            </c:rich>
          </c:tx>
          <c:overlay val="0"/>
        </c:title>
        <c:numFmt formatCode="General" sourceLinked="1"/>
        <c:majorTickMark val="out"/>
        <c:minorTickMark val="none"/>
        <c:tickLblPos val="nextTo"/>
        <c:txPr>
          <a:bodyPr/>
          <a:lstStyle/>
          <a:p>
            <a:pPr>
              <a:defRPr lang="en-US"/>
            </a:pPr>
            <a:endParaRPr lang="en-US"/>
          </a:p>
        </c:txPr>
        <c:crossAx val="123418496"/>
        <c:crosses val="autoZero"/>
        <c:crossBetween val="between"/>
      </c:valAx>
    </c:plotArea>
    <c:legend>
      <c:legendPos val="r"/>
      <c:overlay val="0"/>
      <c:txPr>
        <a:bodyPr/>
        <a:lstStyle/>
        <a:p>
          <a:pPr>
            <a:defRPr lang="en-GB"/>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lang="en-GB"/>
            </a:pPr>
            <a:r>
              <a:rPr lang="en-US"/>
              <a:t>Access to Water</a:t>
            </a:r>
          </a:p>
        </c:rich>
      </c:tx>
      <c:overlay val="0"/>
    </c:title>
    <c:autoTitleDeleted val="0"/>
    <c:plotArea>
      <c:layout/>
      <c:barChart>
        <c:barDir val="col"/>
        <c:grouping val="clustered"/>
        <c:varyColors val="0"/>
        <c:ser>
          <c:idx val="0"/>
          <c:order val="0"/>
          <c:tx>
            <c:strRef>
              <c:f>T3.1.5!$A$38</c:f>
              <c:strCache>
                <c:ptCount val="1"/>
                <c:pt idx="0">
                  <c:v>2009/10</c:v>
                </c:pt>
              </c:strCache>
            </c:strRef>
          </c:tx>
          <c:invertIfNegative val="0"/>
          <c:cat>
            <c:strRef>
              <c:f>T3.1.5!$B$37:$D$37</c:f>
              <c:strCache>
                <c:ptCount val="3"/>
                <c:pt idx="0">
                  <c:v>Proportion of households with access to water points*</c:v>
                </c:pt>
                <c:pt idx="1">
                  <c:v>Proportion of households with access to piped water</c:v>
                </c:pt>
                <c:pt idx="2">
                  <c:v>Proportion of households receiving 6 kl free#</c:v>
                </c:pt>
              </c:strCache>
            </c:strRef>
          </c:cat>
          <c:val>
            <c:numRef>
              <c:f>T3.1.5!$B$38:$D$38</c:f>
              <c:numCache>
                <c:formatCode>General</c:formatCode>
                <c:ptCount val="3"/>
              </c:numCache>
            </c:numRef>
          </c:val>
        </c:ser>
        <c:ser>
          <c:idx val="1"/>
          <c:order val="1"/>
          <c:tx>
            <c:strRef>
              <c:f>T3.1.5!$A$39</c:f>
              <c:strCache>
                <c:ptCount val="1"/>
                <c:pt idx="0">
                  <c:v>2010/11</c:v>
                </c:pt>
              </c:strCache>
            </c:strRef>
          </c:tx>
          <c:invertIfNegative val="0"/>
          <c:cat>
            <c:strRef>
              <c:f>T3.1.5!$B$37:$D$37</c:f>
              <c:strCache>
                <c:ptCount val="3"/>
                <c:pt idx="0">
                  <c:v>Proportion of households with access to water points*</c:v>
                </c:pt>
                <c:pt idx="1">
                  <c:v>Proportion of households with access to piped water</c:v>
                </c:pt>
                <c:pt idx="2">
                  <c:v>Proportion of households receiving 6 kl free#</c:v>
                </c:pt>
              </c:strCache>
            </c:strRef>
          </c:cat>
          <c:val>
            <c:numRef>
              <c:f>T3.1.5!$B$39:$D$39</c:f>
              <c:numCache>
                <c:formatCode>General</c:formatCode>
                <c:ptCount val="3"/>
              </c:numCache>
            </c:numRef>
          </c:val>
        </c:ser>
        <c:ser>
          <c:idx val="2"/>
          <c:order val="2"/>
          <c:tx>
            <c:strRef>
              <c:f>T3.1.5!$A$40</c:f>
              <c:strCache>
                <c:ptCount val="1"/>
                <c:pt idx="0">
                  <c:v>2011/12</c:v>
                </c:pt>
              </c:strCache>
            </c:strRef>
          </c:tx>
          <c:invertIfNegative val="0"/>
          <c:dLbls>
            <c:txPr>
              <a:bodyPr/>
              <a:lstStyle/>
              <a:p>
                <a:pPr>
                  <a:defRPr lang="en-GB"/>
                </a:pPr>
                <a:endParaRPr lang="en-US"/>
              </a:p>
            </c:txPr>
            <c:dLblPos val="inEnd"/>
            <c:showLegendKey val="0"/>
            <c:showVal val="1"/>
            <c:showCatName val="0"/>
            <c:showSerName val="0"/>
            <c:showPercent val="0"/>
            <c:showBubbleSize val="0"/>
            <c:showLeaderLines val="0"/>
          </c:dLbls>
          <c:cat>
            <c:strRef>
              <c:f>T3.1.5!$B$37:$D$37</c:f>
              <c:strCache>
                <c:ptCount val="3"/>
                <c:pt idx="0">
                  <c:v>Proportion of households with access to water points*</c:v>
                </c:pt>
                <c:pt idx="1">
                  <c:v>Proportion of households with access to piped water</c:v>
                </c:pt>
                <c:pt idx="2">
                  <c:v>Proportion of households receiving 6 kl free#</c:v>
                </c:pt>
              </c:strCache>
            </c:strRef>
          </c:cat>
          <c:val>
            <c:numRef>
              <c:f>T3.1.5!$B$40:$D$40</c:f>
              <c:numCache>
                <c:formatCode>General</c:formatCode>
                <c:ptCount val="3"/>
              </c:numCache>
            </c:numRef>
          </c:val>
        </c:ser>
        <c:dLbls>
          <c:showLegendKey val="0"/>
          <c:showVal val="0"/>
          <c:showCatName val="0"/>
          <c:showSerName val="0"/>
          <c:showPercent val="0"/>
          <c:showBubbleSize val="0"/>
        </c:dLbls>
        <c:gapWidth val="75"/>
        <c:overlap val="40"/>
        <c:axId val="123657600"/>
        <c:axId val="123659392"/>
      </c:barChart>
      <c:catAx>
        <c:axId val="123657600"/>
        <c:scaling>
          <c:orientation val="minMax"/>
        </c:scaling>
        <c:delete val="0"/>
        <c:axPos val="b"/>
        <c:numFmt formatCode="General" sourceLinked="1"/>
        <c:majorTickMark val="none"/>
        <c:minorTickMark val="none"/>
        <c:tickLblPos val="nextTo"/>
        <c:txPr>
          <a:bodyPr/>
          <a:lstStyle/>
          <a:p>
            <a:pPr>
              <a:defRPr lang="en-GB"/>
            </a:pPr>
            <a:endParaRPr lang="en-US"/>
          </a:p>
        </c:txPr>
        <c:crossAx val="123659392"/>
        <c:crosses val="autoZero"/>
        <c:auto val="1"/>
        <c:lblAlgn val="ctr"/>
        <c:lblOffset val="100"/>
        <c:noMultiLvlLbl val="0"/>
      </c:catAx>
      <c:valAx>
        <c:axId val="123659392"/>
        <c:scaling>
          <c:orientation val="minMax"/>
        </c:scaling>
        <c:delete val="0"/>
        <c:axPos val="l"/>
        <c:majorGridlines/>
        <c:numFmt formatCode="General" sourceLinked="1"/>
        <c:majorTickMark val="none"/>
        <c:minorTickMark val="none"/>
        <c:tickLblPos val="nextTo"/>
        <c:txPr>
          <a:bodyPr/>
          <a:lstStyle/>
          <a:p>
            <a:pPr>
              <a:defRPr lang="en-GB"/>
            </a:pPr>
            <a:endParaRPr lang="en-US"/>
          </a:p>
        </c:txPr>
        <c:crossAx val="123657600"/>
        <c:crosses val="autoZero"/>
        <c:crossBetween val="between"/>
      </c:valAx>
    </c:plotArea>
    <c:legend>
      <c:legendPos val="r"/>
      <c:overlay val="0"/>
      <c:txPr>
        <a:bodyPr/>
        <a:lstStyle/>
        <a:p>
          <a:pPr>
            <a:defRPr lang="en-GB"/>
          </a:pPr>
          <a:endParaRPr lang="en-US"/>
        </a:p>
      </c:txPr>
    </c:legend>
    <c:plotVisOnly val="1"/>
    <c:dispBlanksAs val="gap"/>
    <c:showDLblsOverMax val="0"/>
  </c:chart>
  <c:printSettings>
    <c:headerFooter/>
    <c:pageMargins b="0.75000000000001332" l="0.70000000000000062" r="0.70000000000000062" t="0.7500000000000133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ZA" sz="1600"/>
              <a:t>Average</a:t>
            </a:r>
            <a:r>
              <a:rPr lang="en-ZA" sz="1600" baseline="0"/>
              <a:t> Number of Days Sick Leave (excl IOD)</a:t>
            </a:r>
            <a:endParaRPr lang="en-ZA" sz="1600"/>
          </a:p>
        </c:rich>
      </c:tx>
      <c:layout>
        <c:manualLayout>
          <c:xMode val="edge"/>
          <c:yMode val="edge"/>
          <c:x val="0.12731174377581386"/>
          <c:y val="6.9045874242597852E-2"/>
        </c:manualLayout>
      </c:layout>
      <c:overlay val="0"/>
    </c:title>
    <c:autoTitleDeleted val="0"/>
    <c:plotArea>
      <c:layout>
        <c:manualLayout>
          <c:layoutTarget val="inner"/>
          <c:xMode val="edge"/>
          <c:yMode val="edge"/>
          <c:x val="6.3589773988414561E-2"/>
          <c:y val="0.19480351414406533"/>
          <c:w val="0.77648636454947562"/>
          <c:h val="0.54181284631089532"/>
        </c:manualLayout>
      </c:layout>
      <c:barChart>
        <c:barDir val="col"/>
        <c:grouping val="clustered"/>
        <c:varyColors val="0"/>
        <c:ser>
          <c:idx val="0"/>
          <c:order val="0"/>
          <c:tx>
            <c:strRef>
              <c:f>[5]Sheet1!$F$25:$F$26</c:f>
              <c:strCache>
                <c:ptCount val="1"/>
                <c:pt idx="0">
                  <c:v>*Average sick leave per Employees Days</c:v>
                </c:pt>
              </c:strCache>
            </c:strRef>
          </c:tx>
          <c:invertIfNegative val="0"/>
          <c:cat>
            <c:strRef>
              <c:f>[5]Sheet1!$A$27:$A$32</c:f>
              <c:strCache>
                <c:ptCount val="6"/>
                <c:pt idx="0">
                  <c:v>Lower skilled          (Levels 1-2)</c:v>
                </c:pt>
                <c:pt idx="1">
                  <c:v>Skilled (Levels 3-5)</c:v>
                </c:pt>
                <c:pt idx="2">
                  <c:v>Highly skilled production (levels 6-8)</c:v>
                </c:pt>
                <c:pt idx="3">
                  <c:v>Highly skilled supervision             (levels 9-12)</c:v>
                </c:pt>
                <c:pt idx="4">
                  <c:v>Senior management (Levels 13-15)</c:v>
                </c:pt>
                <c:pt idx="5">
                  <c:v>MM and S57</c:v>
                </c:pt>
              </c:strCache>
            </c:strRef>
          </c:cat>
          <c:val>
            <c:numRef>
              <c:f>[5]Sheet1!$F$27:$F$32</c:f>
              <c:numCache>
                <c:formatCode>General</c:formatCode>
                <c:ptCount val="6"/>
                <c:pt idx="0">
                  <c:v>0.15</c:v>
                </c:pt>
                <c:pt idx="1">
                  <c:v>0.26</c:v>
                </c:pt>
                <c:pt idx="2">
                  <c:v>0.88</c:v>
                </c:pt>
                <c:pt idx="3">
                  <c:v>0.04</c:v>
                </c:pt>
                <c:pt idx="4">
                  <c:v>1.48</c:v>
                </c:pt>
                <c:pt idx="5">
                  <c:v>0.42</c:v>
                </c:pt>
              </c:numCache>
            </c:numRef>
          </c:val>
        </c:ser>
        <c:dLbls>
          <c:showLegendKey val="0"/>
          <c:showVal val="0"/>
          <c:showCatName val="0"/>
          <c:showSerName val="0"/>
          <c:showPercent val="0"/>
          <c:showBubbleSize val="0"/>
        </c:dLbls>
        <c:gapWidth val="150"/>
        <c:axId val="124052608"/>
        <c:axId val="124054144"/>
      </c:barChart>
      <c:catAx>
        <c:axId val="124052608"/>
        <c:scaling>
          <c:orientation val="minMax"/>
        </c:scaling>
        <c:delete val="0"/>
        <c:axPos val="b"/>
        <c:numFmt formatCode="General" sourceLinked="1"/>
        <c:majorTickMark val="none"/>
        <c:minorTickMark val="none"/>
        <c:tickLblPos val="nextTo"/>
        <c:txPr>
          <a:bodyPr/>
          <a:lstStyle/>
          <a:p>
            <a:pPr>
              <a:defRPr lang="en-US" b="1" i="0" baseline="0"/>
            </a:pPr>
            <a:endParaRPr lang="en-US"/>
          </a:p>
        </c:txPr>
        <c:crossAx val="124054144"/>
        <c:crosses val="autoZero"/>
        <c:auto val="1"/>
        <c:lblAlgn val="ctr"/>
        <c:lblOffset val="100"/>
        <c:noMultiLvlLbl val="0"/>
      </c:catAx>
      <c:valAx>
        <c:axId val="124054144"/>
        <c:scaling>
          <c:orientation val="minMax"/>
        </c:scaling>
        <c:delete val="0"/>
        <c:axPos val="l"/>
        <c:majorGridlines/>
        <c:numFmt formatCode="General" sourceLinked="1"/>
        <c:majorTickMark val="none"/>
        <c:minorTickMark val="none"/>
        <c:tickLblPos val="nextTo"/>
        <c:txPr>
          <a:bodyPr/>
          <a:lstStyle/>
          <a:p>
            <a:pPr>
              <a:defRPr lang="en-US"/>
            </a:pPr>
            <a:endParaRPr lang="en-US"/>
          </a:p>
        </c:txPr>
        <c:crossAx val="124052608"/>
        <c:crosses val="autoZero"/>
        <c:crossBetween val="between"/>
      </c:valAx>
    </c:plotArea>
    <c:plotVisOnly val="1"/>
    <c:dispBlanksAs val="gap"/>
    <c:showDLblsOverMax val="0"/>
  </c:chart>
  <c:printSettings>
    <c:headerFooter/>
    <c:pageMargins b="0.75000000000000466" l="0.70000000000000062" r="0.70000000000000062" t="0.75000000000000466"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Capital Expenditure 2011/12</a:t>
            </a:r>
          </a:p>
          <a:p>
            <a:pPr>
              <a:defRPr/>
            </a:pPr>
            <a:endParaRPr lang="en-ZA"/>
          </a:p>
        </c:rich>
      </c:tx>
      <c:overlay val="0"/>
    </c:title>
    <c:autoTitleDeleted val="0"/>
    <c:plotArea>
      <c:layout/>
      <c:barChart>
        <c:barDir val="col"/>
        <c:grouping val="clustered"/>
        <c:varyColors val="0"/>
        <c:ser>
          <c:idx val="0"/>
          <c:order val="0"/>
          <c:tx>
            <c:strRef>
              <c:f>'T5.5.0&amp;1'!$B$45</c:f>
              <c:strCache>
                <c:ptCount val="1"/>
                <c:pt idx="0">
                  <c:v>% of Expenditure Budget</c:v>
                </c:pt>
              </c:strCache>
            </c:strRef>
          </c:tx>
          <c:invertIfNegative val="0"/>
          <c:cat>
            <c:strRef>
              <c:f>'T5.5.0&amp;1'!$A$46:$A$47</c:f>
              <c:strCache>
                <c:ptCount val="2"/>
                <c:pt idx="0">
                  <c:v>Capital Expenditure</c:v>
                </c:pt>
                <c:pt idx="1">
                  <c:v>Operating Expenditure</c:v>
                </c:pt>
              </c:strCache>
            </c:strRef>
          </c:cat>
          <c:val>
            <c:numRef>
              <c:f>'T5.5.0&amp;1'!$B$46:$B$47</c:f>
              <c:numCache>
                <c:formatCode>0.00%</c:formatCode>
                <c:ptCount val="2"/>
                <c:pt idx="0">
                  <c:v>0.480953064202157</c:v>
                </c:pt>
                <c:pt idx="1">
                  <c:v>0.519046935797843</c:v>
                </c:pt>
              </c:numCache>
            </c:numRef>
          </c:val>
        </c:ser>
        <c:dLbls>
          <c:showLegendKey val="0"/>
          <c:showVal val="0"/>
          <c:showCatName val="0"/>
          <c:showSerName val="0"/>
          <c:showPercent val="0"/>
          <c:showBubbleSize val="0"/>
        </c:dLbls>
        <c:gapWidth val="150"/>
        <c:axId val="125813504"/>
        <c:axId val="125815040"/>
      </c:barChart>
      <c:catAx>
        <c:axId val="125813504"/>
        <c:scaling>
          <c:orientation val="minMax"/>
        </c:scaling>
        <c:delete val="0"/>
        <c:axPos val="b"/>
        <c:majorTickMark val="out"/>
        <c:minorTickMark val="none"/>
        <c:tickLblPos val="nextTo"/>
        <c:crossAx val="125815040"/>
        <c:crosses val="autoZero"/>
        <c:auto val="1"/>
        <c:lblAlgn val="ctr"/>
        <c:lblOffset val="100"/>
        <c:noMultiLvlLbl val="0"/>
      </c:catAx>
      <c:valAx>
        <c:axId val="125815040"/>
        <c:scaling>
          <c:orientation val="minMax"/>
        </c:scaling>
        <c:delete val="0"/>
        <c:axPos val="l"/>
        <c:majorGridlines/>
        <c:numFmt formatCode="0.00%" sourceLinked="1"/>
        <c:majorTickMark val="out"/>
        <c:minorTickMark val="none"/>
        <c:tickLblPos val="nextTo"/>
        <c:crossAx val="125813504"/>
        <c:crosses val="autoZero"/>
        <c:crossBetween val="between"/>
      </c:valAx>
    </c:plotArea>
    <c:legend>
      <c:legendPos val="r"/>
      <c:overlay val="0"/>
    </c:legend>
    <c:plotVisOnly val="1"/>
    <c:dispBlanksAs val="gap"/>
    <c:showDLblsOverMax val="0"/>
  </c:chart>
  <c:printSettings>
    <c:headerFooter/>
    <c:pageMargins b="0.75000000000000444" l="0.70000000000000062" r="0.70000000000000062" t="0.750000000000004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477703169807315"/>
          <c:y val="0.14131841832114006"/>
          <c:w val="0.86445626514247054"/>
          <c:h val="0.53128992377212259"/>
        </c:manualLayout>
      </c:layout>
      <c:lineChart>
        <c:grouping val="standard"/>
        <c:varyColors val="0"/>
        <c:ser>
          <c:idx val="0"/>
          <c:order val="0"/>
          <c:tx>
            <c:strRef>
              <c:f>'T54.1&amp;2'!$A$50</c:f>
              <c:strCache>
                <c:ptCount val="1"/>
                <c:pt idx="0">
                  <c:v>Liquidity Current Ratio</c:v>
                </c:pt>
              </c:strCache>
            </c:strRef>
          </c:tx>
          <c:dLbls>
            <c:txPr>
              <a:bodyPr/>
              <a:lstStyle/>
              <a:p>
                <a:pPr>
                  <a:defRPr lang="en-US"/>
                </a:pPr>
                <a:endParaRPr lang="en-US"/>
              </a:p>
            </c:txPr>
            <c:dLblPos val="t"/>
            <c:showLegendKey val="0"/>
            <c:showVal val="1"/>
            <c:showCatName val="0"/>
            <c:showSerName val="0"/>
            <c:showPercent val="0"/>
            <c:showBubbleSize val="0"/>
            <c:showLeaderLines val="0"/>
          </c:dLbls>
          <c:cat>
            <c:strRef>
              <c:f>('T5.4.1&amp;2'!$C$2,'T5.4.1&amp;2'!$D$2,'T5.4.1&amp;2'!$E$2,'T5.4.1&amp;2'!$F$2:$I$2)</c:f>
              <c:strCache>
                <c:ptCount val="4"/>
                <c:pt idx="0">
                  <c:v>2009/10</c:v>
                </c:pt>
                <c:pt idx="1">
                  <c:v>2010/11</c:v>
                </c:pt>
                <c:pt idx="2">
                  <c:v>2011/12</c:v>
                </c:pt>
                <c:pt idx="3">
                  <c:v>Current Year '2011/12</c:v>
                </c:pt>
              </c:strCache>
            </c:strRef>
          </c:cat>
          <c:val>
            <c:numRef>
              <c:f>'T54.1&amp;2'!$C$50:$E$50</c:f>
              <c:numCache>
                <c:formatCode>_(* #,##0.0_);_(* \(#,##0.0\);_(* "–"?_);_(@_)</c:formatCode>
                <c:ptCount val="3"/>
                <c:pt idx="0">
                  <c:v>1.1522278742380161</c:v>
                </c:pt>
                <c:pt idx="1">
                  <c:v>1.6724486359043449</c:v>
                </c:pt>
                <c:pt idx="2">
                  <c:v>1.7840461246533352</c:v>
                </c:pt>
              </c:numCache>
            </c:numRef>
          </c:val>
          <c:smooth val="0"/>
        </c:ser>
        <c:dLbls>
          <c:showLegendKey val="0"/>
          <c:showVal val="0"/>
          <c:showCatName val="0"/>
          <c:showSerName val="0"/>
          <c:showPercent val="0"/>
          <c:showBubbleSize val="0"/>
        </c:dLbls>
        <c:marker val="1"/>
        <c:smooth val="0"/>
        <c:axId val="132657536"/>
        <c:axId val="132659072"/>
      </c:lineChart>
      <c:catAx>
        <c:axId val="132657536"/>
        <c:scaling>
          <c:orientation val="minMax"/>
        </c:scaling>
        <c:delete val="0"/>
        <c:axPos val="b"/>
        <c:majorTickMark val="out"/>
        <c:minorTickMark val="none"/>
        <c:tickLblPos val="nextTo"/>
        <c:txPr>
          <a:bodyPr/>
          <a:lstStyle/>
          <a:p>
            <a:pPr>
              <a:defRPr lang="en-US"/>
            </a:pPr>
            <a:endParaRPr lang="en-US"/>
          </a:p>
        </c:txPr>
        <c:crossAx val="132659072"/>
        <c:crosses val="autoZero"/>
        <c:auto val="1"/>
        <c:lblAlgn val="ctr"/>
        <c:lblOffset val="100"/>
        <c:noMultiLvlLbl val="0"/>
      </c:catAx>
      <c:valAx>
        <c:axId val="132659072"/>
        <c:scaling>
          <c:orientation val="minMax"/>
        </c:scaling>
        <c:delete val="0"/>
        <c:axPos val="l"/>
        <c:majorGridlines/>
        <c:numFmt formatCode="_(* #,##0.0_);_(* \(#,##0.0\);_(* &quot;–&quot;?_);_(@_)" sourceLinked="1"/>
        <c:majorTickMark val="out"/>
        <c:minorTickMark val="none"/>
        <c:tickLblPos val="nextTo"/>
        <c:txPr>
          <a:bodyPr/>
          <a:lstStyle/>
          <a:p>
            <a:pPr>
              <a:defRPr lang="en-US"/>
            </a:pPr>
            <a:endParaRPr lang="en-US"/>
          </a:p>
        </c:txPr>
        <c:crossAx val="132657536"/>
        <c:crosses val="autoZero"/>
        <c:crossBetween val="between"/>
      </c:valAx>
    </c:plotArea>
    <c:plotVisOnly val="1"/>
    <c:dispBlanksAs val="gap"/>
    <c:showDLblsOverMax val="0"/>
  </c:chart>
  <c:printSettings>
    <c:headerFooter/>
    <c:pageMargins b="0.750000000000005" l="0.70000000000000062" r="0.70000000000000062" t="0.75000000000000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t>Cost Coverage</a:t>
            </a:r>
          </a:p>
        </c:rich>
      </c:tx>
      <c:overlay val="0"/>
    </c:title>
    <c:autoTitleDeleted val="0"/>
    <c:plotArea>
      <c:layout>
        <c:manualLayout>
          <c:layoutTarget val="inner"/>
          <c:xMode val="edge"/>
          <c:yMode val="edge"/>
          <c:x val="0.12512484276029798"/>
          <c:y val="0.14435569333603121"/>
          <c:w val="0.84439803428013094"/>
          <c:h val="0.52216224729139737"/>
        </c:manualLayout>
      </c:layout>
      <c:lineChart>
        <c:grouping val="standard"/>
        <c:varyColors val="0"/>
        <c:ser>
          <c:idx val="0"/>
          <c:order val="0"/>
          <c:tx>
            <c:strRef>
              <c:f>'T54.1&amp;2'!$A$53</c:f>
              <c:strCache>
                <c:ptCount val="1"/>
                <c:pt idx="0">
                  <c:v>Cost coverage</c:v>
                </c:pt>
              </c:strCache>
            </c:strRef>
          </c:tx>
          <c:dLbls>
            <c:txPr>
              <a:bodyPr/>
              <a:lstStyle/>
              <a:p>
                <a:pPr>
                  <a:defRPr lang="en-US"/>
                </a:pPr>
                <a:endParaRPr lang="en-US"/>
              </a:p>
            </c:txPr>
            <c:dLblPos val="t"/>
            <c:showLegendKey val="0"/>
            <c:showVal val="1"/>
            <c:showCatName val="0"/>
            <c:showSerName val="0"/>
            <c:showPercent val="0"/>
            <c:showBubbleSize val="0"/>
            <c:showLeaderLines val="0"/>
          </c:dLbls>
          <c:cat>
            <c:strRef>
              <c:f>('T5.4.1&amp;2'!$C$2,'T5.4.1&amp;2'!$D$2,'T5.4.1&amp;2'!$E$2,'T5.4.1&amp;2'!$F$2:$I$2)</c:f>
              <c:strCache>
                <c:ptCount val="4"/>
                <c:pt idx="0">
                  <c:v>2009/10</c:v>
                </c:pt>
                <c:pt idx="1">
                  <c:v>2010/11</c:v>
                </c:pt>
                <c:pt idx="2">
                  <c:v>2011/12</c:v>
                </c:pt>
                <c:pt idx="3">
                  <c:v>Current Year '2011/12</c:v>
                </c:pt>
              </c:strCache>
            </c:strRef>
          </c:cat>
          <c:val>
            <c:numRef>
              <c:f>'T54.1&amp;2'!$C$53:$F$53</c:f>
              <c:numCache>
                <c:formatCode>_(* #,##0.0_);_(* \(#,##0.0\);_(* "–"?_);_(@_)</c:formatCode>
                <c:ptCount val="4"/>
              </c:numCache>
            </c:numRef>
          </c:val>
          <c:smooth val="0"/>
        </c:ser>
        <c:dLbls>
          <c:showLegendKey val="0"/>
          <c:showVal val="0"/>
          <c:showCatName val="0"/>
          <c:showSerName val="0"/>
          <c:showPercent val="0"/>
          <c:showBubbleSize val="0"/>
        </c:dLbls>
        <c:marker val="1"/>
        <c:smooth val="0"/>
        <c:axId val="132704128"/>
        <c:axId val="132705664"/>
      </c:lineChart>
      <c:catAx>
        <c:axId val="132704128"/>
        <c:scaling>
          <c:orientation val="minMax"/>
        </c:scaling>
        <c:delete val="0"/>
        <c:axPos val="b"/>
        <c:majorTickMark val="out"/>
        <c:minorTickMark val="none"/>
        <c:tickLblPos val="nextTo"/>
        <c:txPr>
          <a:bodyPr/>
          <a:lstStyle/>
          <a:p>
            <a:pPr>
              <a:defRPr lang="en-US"/>
            </a:pPr>
            <a:endParaRPr lang="en-US"/>
          </a:p>
        </c:txPr>
        <c:crossAx val="132705664"/>
        <c:crosses val="autoZero"/>
        <c:auto val="1"/>
        <c:lblAlgn val="ctr"/>
        <c:lblOffset val="100"/>
        <c:noMultiLvlLbl val="0"/>
      </c:catAx>
      <c:valAx>
        <c:axId val="132705664"/>
        <c:scaling>
          <c:orientation val="minMax"/>
        </c:scaling>
        <c:delete val="0"/>
        <c:axPos val="l"/>
        <c:majorGridlines/>
        <c:numFmt formatCode="_(* #,##0.0_);_(* \(#,##0.0\);_(* &quot;–&quot;?_);_(@_)" sourceLinked="1"/>
        <c:majorTickMark val="out"/>
        <c:minorTickMark val="none"/>
        <c:tickLblPos val="nextTo"/>
        <c:txPr>
          <a:bodyPr/>
          <a:lstStyle/>
          <a:p>
            <a:pPr>
              <a:defRPr lang="en-US"/>
            </a:pPr>
            <a:endParaRPr lang="en-US"/>
          </a:p>
        </c:txPr>
        <c:crossAx val="132704128"/>
        <c:crosses val="autoZero"/>
        <c:crossBetween val="between"/>
      </c:valAx>
    </c:plotArea>
    <c:plotVisOnly val="1"/>
    <c:dispBlanksAs val="gap"/>
    <c:showDLblsOverMax val="0"/>
  </c:chart>
  <c:printSettings>
    <c:headerFooter/>
    <c:pageMargins b="0.750000000000005" l="0.70000000000000062" r="0.70000000000000062" t="0.75000000000000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15875</xdr:colOff>
      <xdr:row>45</xdr:row>
      <xdr:rowOff>3176</xdr:rowOff>
    </xdr:to>
    <xdr:sp macro="" textlink="">
      <xdr:nvSpPr>
        <xdr:cNvPr id="2" name="Rectangle 1"/>
        <xdr:cNvSpPr>
          <a:spLocks noChangeArrowheads="1"/>
        </xdr:cNvSpPr>
      </xdr:nvSpPr>
      <xdr:spPr bwMode="auto">
        <a:xfrm>
          <a:off x="0" y="28575"/>
          <a:ext cx="6378575" cy="8547101"/>
        </a:xfrm>
        <a:prstGeom prst="rect">
          <a:avLst/>
        </a:prstGeom>
        <a:gradFill rotWithShape="0">
          <a:gsLst>
            <a:gs pos="0">
              <a:schemeClr val="bg1"/>
            </a:gs>
            <a:gs pos="100000">
              <a:srgbClr val="FF5050"/>
            </a:gs>
          </a:gsLst>
          <a:lin ang="0" scaled="1"/>
        </a:gradFill>
        <a:ln w="9525">
          <a:noFill/>
          <a:miter lim="800000"/>
          <a:headEnd/>
          <a:tailEnd/>
        </a:ln>
        <a:effectLst/>
      </xdr:spPr>
      <xdr:txBody>
        <a:bodyPr wrap="square" anchor="ct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endParaRPr lang="en-GB"/>
        </a:p>
      </xdr:txBody>
    </xdr:sp>
    <xdr:clientData/>
  </xdr:twoCellAnchor>
  <xdr:twoCellAnchor>
    <xdr:from>
      <xdr:col>0</xdr:col>
      <xdr:colOff>485774</xdr:colOff>
      <xdr:row>17</xdr:row>
      <xdr:rowOff>56123</xdr:rowOff>
    </xdr:from>
    <xdr:to>
      <xdr:col>0</xdr:col>
      <xdr:colOff>5743575</xdr:colOff>
      <xdr:row>28</xdr:row>
      <xdr:rowOff>97709</xdr:rowOff>
    </xdr:to>
    <xdr:grpSp>
      <xdr:nvGrpSpPr>
        <xdr:cNvPr id="4" name="Group 3"/>
        <xdr:cNvGrpSpPr>
          <a:grpSpLocks/>
        </xdr:cNvGrpSpPr>
      </xdr:nvGrpSpPr>
      <xdr:grpSpPr bwMode="auto">
        <a:xfrm>
          <a:off x="485774" y="3165083"/>
          <a:ext cx="5257801" cy="2053266"/>
          <a:chOff x="2819400" y="3048000"/>
          <a:chExt cx="6324600" cy="1752481"/>
        </a:xfrm>
      </xdr:grpSpPr>
      <xdr:sp macro="" textlink="">
        <xdr:nvSpPr>
          <xdr:cNvPr id="5" name="Line 17"/>
          <xdr:cNvSpPr>
            <a:spLocks noChangeShapeType="1"/>
          </xdr:cNvSpPr>
        </xdr:nvSpPr>
        <xdr:spPr bwMode="auto">
          <a:xfrm>
            <a:off x="3048000" y="3886137"/>
            <a:ext cx="6096000" cy="0"/>
          </a:xfrm>
          <a:prstGeom prst="line">
            <a:avLst/>
          </a:prstGeom>
          <a:noFill/>
          <a:ln w="28575">
            <a:solidFill>
              <a:srgbClr val="E6D870"/>
            </a:solidFill>
            <a:round/>
            <a:headEnd/>
            <a:tailEnd/>
          </a:ln>
          <a:effectLst>
            <a:outerShdw dist="35921" dir="2700000" algn="ctr" rotWithShape="0">
              <a:schemeClr val="tx1"/>
            </a:outerShdw>
          </a:effectLst>
        </xdr:spPr>
        <xdr:txBody>
          <a:bodyPr wrap="square" lIns="101572" tIns="50786" rIns="101572" bIns="50786" anchor="ct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endParaRPr lang="en-US" sz="1800" i="1">
              <a:solidFill>
                <a:schemeClr val="tx1"/>
              </a:solidFill>
              <a:effectLst>
                <a:outerShdw blurRad="38100" dist="38100" dir="2700000" algn="tl">
                  <a:srgbClr val="000000">
                    <a:alpha val="43137"/>
                  </a:srgbClr>
                </a:outerShdw>
              </a:effectLst>
              <a:latin typeface="Arial" charset="0"/>
              <a:ea typeface="ＭＳ Ｐゴシック" pitchFamily="34" charset="-128"/>
            </a:endParaRPr>
          </a:p>
        </xdr:txBody>
      </xdr:sp>
      <xdr:sp macro="" textlink="">
        <xdr:nvSpPr>
          <xdr:cNvPr id="6" name="TextBox 30"/>
          <xdr:cNvSpPr txBox="1"/>
        </xdr:nvSpPr>
        <xdr:spPr>
          <a:xfrm>
            <a:off x="4114800" y="4190914"/>
            <a:ext cx="4114800" cy="609567"/>
          </a:xfrm>
          <a:prstGeom prst="rect">
            <a:avLst/>
          </a:prstGeom>
          <a:noFill/>
        </xdr:spPr>
        <xdr:txBody>
          <a:bodyPr wrap="square">
            <a:sp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GB" sz="3600">
                <a:solidFill>
                  <a:schemeClr val="tx1">
                    <a:lumMod val="85000"/>
                    <a:lumOff val="15000"/>
                  </a:schemeClr>
                </a:solidFill>
              </a:rPr>
              <a:t>2011/12 </a:t>
            </a:r>
          </a:p>
        </xdr:txBody>
      </xdr:sp>
      <xdr:sp macro="" textlink="">
        <xdr:nvSpPr>
          <xdr:cNvPr id="7" name="TextBox 31"/>
          <xdr:cNvSpPr txBox="1"/>
        </xdr:nvSpPr>
        <xdr:spPr>
          <a:xfrm>
            <a:off x="2819400" y="3048000"/>
            <a:ext cx="6248400" cy="550257"/>
          </a:xfrm>
          <a:prstGeom prst="rect">
            <a:avLst/>
          </a:prstGeom>
          <a:noFill/>
        </xdr:spPr>
        <xdr:txBody>
          <a:bodyPr wrap="square">
            <a:sp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US" sz="3200">
                <a:solidFill>
                  <a:schemeClr val="tx1">
                    <a:lumMod val="85000"/>
                    <a:lumOff val="15000"/>
                  </a:schemeClr>
                </a:solidFill>
              </a:rPr>
              <a:t>  Annual Report </a:t>
            </a:r>
            <a:endParaRPr lang="en-GB" sz="3200">
              <a:solidFill>
                <a:schemeClr val="tx1">
                  <a:lumMod val="85000"/>
                  <a:lumOff val="15000"/>
                </a:schemeClr>
              </a:solidFill>
            </a:endParaRPr>
          </a:p>
        </xdr:txBody>
      </xdr:sp>
    </xdr:grpSp>
    <xdr:clientData/>
  </xdr:twoCellAnchor>
  <xdr:twoCellAnchor>
    <xdr:from>
      <xdr:col>0</xdr:col>
      <xdr:colOff>533401</xdr:colOff>
      <xdr:row>8</xdr:row>
      <xdr:rowOff>66674</xdr:rowOff>
    </xdr:from>
    <xdr:to>
      <xdr:col>0</xdr:col>
      <xdr:colOff>5695950</xdr:colOff>
      <xdr:row>15</xdr:row>
      <xdr:rowOff>57150</xdr:rowOff>
    </xdr:to>
    <xdr:sp macro="" textlink="">
      <xdr:nvSpPr>
        <xdr:cNvPr id="10" name="TextBox 31"/>
        <xdr:cNvSpPr txBox="1"/>
      </xdr:nvSpPr>
      <xdr:spPr bwMode="auto">
        <a:xfrm>
          <a:off x="533401" y="1590674"/>
          <a:ext cx="5162549" cy="1323976"/>
        </a:xfrm>
        <a:prstGeom prst="rect">
          <a:avLst/>
        </a:prstGeom>
        <a:noFill/>
      </xdr:spPr>
      <xdr:txBody>
        <a:bodyPr wrap="square">
          <a:no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US" sz="1800">
              <a:solidFill>
                <a:schemeClr val="tx1">
                  <a:lumMod val="85000"/>
                  <a:lumOff val="15000"/>
                </a:schemeClr>
              </a:solidFill>
            </a:rPr>
            <a:t>  </a:t>
          </a:r>
          <a:endParaRPr lang="en-GB" sz="1800">
            <a:solidFill>
              <a:schemeClr val="tx1">
                <a:lumMod val="85000"/>
                <a:lumOff val="15000"/>
              </a:schemeClr>
            </a:solidFill>
          </a:endParaRPr>
        </a:p>
      </xdr:txBody>
    </xdr:sp>
    <xdr:clientData/>
  </xdr:twoCellAnchor>
  <xdr:twoCellAnchor>
    <xdr:from>
      <xdr:col>0</xdr:col>
      <xdr:colOff>390525</xdr:colOff>
      <xdr:row>33</xdr:row>
      <xdr:rowOff>190499</xdr:rowOff>
    </xdr:from>
    <xdr:to>
      <xdr:col>0</xdr:col>
      <xdr:colOff>3990975</xdr:colOff>
      <xdr:row>36</xdr:row>
      <xdr:rowOff>38100</xdr:rowOff>
    </xdr:to>
    <xdr:sp macro="" textlink="">
      <xdr:nvSpPr>
        <xdr:cNvPr id="11" name="TextBox 30"/>
        <xdr:cNvSpPr txBox="1"/>
      </xdr:nvSpPr>
      <xdr:spPr bwMode="auto">
        <a:xfrm>
          <a:off x="390525" y="6476999"/>
          <a:ext cx="3600450" cy="419101"/>
        </a:xfrm>
        <a:prstGeom prst="rect">
          <a:avLst/>
        </a:prstGeom>
        <a:noFill/>
      </xdr:spPr>
      <xdr:txBody>
        <a:bodyPr wrap="square">
          <a:no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GB" sz="1200">
              <a:solidFill>
                <a:schemeClr val="tx1">
                  <a:lumMod val="85000"/>
                  <a:lumOff val="15000"/>
                </a:schemeClr>
              </a:solidFill>
            </a:rPr>
            <a:t>Corner</a:t>
          </a:r>
          <a:r>
            <a:rPr lang="en-GB" sz="1200" baseline="0">
              <a:solidFill>
                <a:schemeClr val="tx1">
                  <a:lumMod val="85000"/>
                  <a:lumOff val="15000"/>
                </a:schemeClr>
              </a:solidFill>
            </a:rPr>
            <a:t> of Voortrekker and Market Squre, Boshof</a:t>
          </a:r>
          <a:endParaRPr lang="en-GB" sz="1200">
            <a:solidFill>
              <a:schemeClr val="tx1">
                <a:lumMod val="85000"/>
                <a:lumOff val="15000"/>
              </a:schemeClr>
            </a:solidFill>
          </a:endParaRPr>
        </a:p>
      </xdr:txBody>
    </xdr:sp>
    <xdr:clientData/>
  </xdr:twoCellAnchor>
  <xdr:twoCellAnchor>
    <xdr:from>
      <xdr:col>0</xdr:col>
      <xdr:colOff>361950</xdr:colOff>
      <xdr:row>36</xdr:row>
      <xdr:rowOff>133350</xdr:rowOff>
    </xdr:from>
    <xdr:to>
      <xdr:col>0</xdr:col>
      <xdr:colOff>3962400</xdr:colOff>
      <xdr:row>38</xdr:row>
      <xdr:rowOff>171451</xdr:rowOff>
    </xdr:to>
    <xdr:sp macro="" textlink="">
      <xdr:nvSpPr>
        <xdr:cNvPr id="12" name="TextBox 30"/>
        <xdr:cNvSpPr txBox="1"/>
      </xdr:nvSpPr>
      <xdr:spPr bwMode="auto">
        <a:xfrm>
          <a:off x="361950" y="6991350"/>
          <a:ext cx="3600450" cy="419101"/>
        </a:xfrm>
        <a:prstGeom prst="rect">
          <a:avLst/>
        </a:prstGeom>
        <a:noFill/>
      </xdr:spPr>
      <xdr:txBody>
        <a:bodyPr wrap="square">
          <a:noAutofit/>
        </a:bodyPr>
        <a:lstStyle>
          <a:defPPr>
            <a:defRPr lang="en-GB"/>
          </a:defPPr>
          <a:lvl1pPr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1pPr>
          <a:lvl2pPr marL="4572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2pPr>
          <a:lvl3pPr marL="9144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3pPr>
          <a:lvl4pPr marL="13716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4pPr>
          <a:lvl5pPr marL="1828800" algn="ctr" rtl="0" fontAlgn="base">
            <a:spcBef>
              <a:spcPct val="20000"/>
            </a:spcBef>
            <a:spcAft>
              <a:spcPct val="0"/>
            </a:spcAft>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5pPr>
          <a:lvl6pPr marL="22860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6pPr>
          <a:lvl7pPr marL="27432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7pPr>
          <a:lvl8pPr marL="32004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8pPr>
          <a:lvl9pPr marL="3657600" algn="l" defTabSz="914400" rtl="0" eaLnBrk="1" latinLnBrk="0" hangingPunct="1">
            <a:defRPr sz="8000" kern="1200">
              <a:solidFill>
                <a:schemeClr val="bg1"/>
              </a:solidFill>
              <a:effectDag name="">
                <a:cont type="tree" name="">
                  <a:effect ref="fillLine"/>
                  <a:outerShdw dist="38100" dir="13500000" algn="br">
                    <a:schemeClr val="bg1">
                      <a:lumMod val="200000"/>
                      <a:satMod val="200000"/>
                    </a:schemeClr>
                  </a:outerShdw>
                </a:cont>
                <a:cont type="tree" name="">
                  <a:effect ref="fillLine"/>
                  <a:outerShdw dist="38100" dir="2700000" algn="tl">
                    <a:schemeClr val="bg1">
                      <a:lumMod val="60000"/>
                      <a:satMod val="60000"/>
                    </a:schemeClr>
                  </a:outerShdw>
                </a:cont>
                <a:effect ref="fillLine"/>
              </a:effectDag>
              <a:latin typeface="Arial Black" pitchFamily="34" charset="0"/>
              <a:ea typeface="+mn-ea"/>
              <a:cs typeface="+mn-cs"/>
            </a:defRPr>
          </a:lvl9pPr>
        </a:lstStyle>
        <a:p>
          <a:pPr>
            <a:defRPr/>
          </a:pPr>
          <a:r>
            <a:rPr lang="en-GB" sz="1100">
              <a:solidFill>
                <a:schemeClr val="tx1">
                  <a:lumMod val="85000"/>
                  <a:lumOff val="15000"/>
                </a:schemeClr>
              </a:solidFill>
            </a:rPr>
            <a:t>053</a:t>
          </a:r>
          <a:r>
            <a:rPr lang="en-GB" sz="1100" baseline="0">
              <a:solidFill>
                <a:schemeClr val="tx1">
                  <a:lumMod val="85000"/>
                  <a:lumOff val="15000"/>
                </a:schemeClr>
              </a:solidFill>
            </a:rPr>
            <a:t> 5410 014</a:t>
          </a:r>
          <a:endParaRPr lang="en-GB" sz="1100">
            <a:solidFill>
              <a:schemeClr val="tx1">
                <a:lumMod val="85000"/>
                <a:lumOff val="15000"/>
              </a:schemeClr>
            </a:solidFill>
          </a:endParaRPr>
        </a:p>
      </xdr:txBody>
    </xdr:sp>
    <xdr:clientData/>
  </xdr:twoCellAnchor>
  <xdr:twoCellAnchor editAs="oneCell">
    <xdr:from>
      <xdr:col>0</xdr:col>
      <xdr:colOff>2162176</xdr:colOff>
      <xdr:row>8</xdr:row>
      <xdr:rowOff>114299</xdr:rowOff>
    </xdr:from>
    <xdr:to>
      <xdr:col>0</xdr:col>
      <xdr:colOff>4229101</xdr:colOff>
      <xdr:row>16</xdr:row>
      <xdr:rowOff>38099</xdr:rowOff>
    </xdr:to>
    <xdr:pic>
      <xdr:nvPicPr>
        <xdr:cNvPr id="13" name="Picture 12"/>
        <xdr:cNvPicPr/>
      </xdr:nvPicPr>
      <xdr:blipFill>
        <a:blip xmlns:r="http://schemas.openxmlformats.org/officeDocument/2006/relationships" r:embed="rId1" cstate="print"/>
        <a:srcRect/>
        <a:stretch>
          <a:fillRect/>
        </a:stretch>
      </xdr:blipFill>
      <xdr:spPr bwMode="auto">
        <a:xfrm>
          <a:off x="2162176" y="1638299"/>
          <a:ext cx="2066925" cy="1447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123824</xdr:rowOff>
    </xdr:from>
    <xdr:to>
      <xdr:col>8</xdr:col>
      <xdr:colOff>542925</xdr:colOff>
      <xdr:row>26</xdr:row>
      <xdr:rowOff>19050</xdr:rowOff>
    </xdr:to>
    <xdr:sp macro="" textlink="">
      <xdr:nvSpPr>
        <xdr:cNvPr id="2" name="TextBox 1"/>
        <xdr:cNvSpPr txBox="1"/>
      </xdr:nvSpPr>
      <xdr:spPr>
        <a:xfrm>
          <a:off x="38100" y="314324"/>
          <a:ext cx="5381625" cy="4657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aseline="0" smtClean="0">
              <a:solidFill>
                <a:schemeClr val="accent3"/>
              </a:solidFill>
              <a:latin typeface="+mn-lt"/>
              <a:ea typeface="+mn-ea"/>
              <a:cs typeface="+mn-cs"/>
            </a:rPr>
            <a:t>1.2. MUNICIPAL FUNCTIONS, POPULATION AND ENVIRONMENTAL OVERVIEW</a:t>
          </a:r>
        </a:p>
        <a:p>
          <a:pPr algn="ctr"/>
          <a:endParaRPr lang="en-US" sz="1100" baseline="0" smtClean="0">
            <a:solidFill>
              <a:schemeClr val="dk1"/>
            </a:solidFill>
            <a:latin typeface="+mn-lt"/>
            <a:ea typeface="+mn-ea"/>
            <a:cs typeface="+mn-cs"/>
          </a:endParaRPr>
        </a:p>
        <a:p>
          <a:pPr algn="ctr"/>
          <a:r>
            <a:rPr lang="en-US" sz="1100" baseline="0" smtClean="0">
              <a:solidFill>
                <a:schemeClr val="dk1"/>
              </a:solidFill>
              <a:latin typeface="+mn-lt"/>
              <a:ea typeface="+mn-ea"/>
              <a:cs typeface="+mn-cs"/>
            </a:rPr>
            <a:t>INTRODUCTION TO BACKGROUND DATA</a:t>
          </a:r>
        </a:p>
        <a:p>
          <a:endParaRPr lang="en-US" sz="1100" b="1" i="1" baseline="0" smtClean="0">
            <a:solidFill>
              <a:schemeClr val="dk1"/>
            </a:solidFill>
            <a:latin typeface="+mn-lt"/>
            <a:ea typeface="+mn-ea"/>
            <a:cs typeface="+mn-cs"/>
          </a:endParaRPr>
        </a:p>
        <a:p>
          <a:r>
            <a:rPr lang="en-US" sz="1100" baseline="0" smtClean="0">
              <a:solidFill>
                <a:schemeClr val="dk1"/>
              </a:solidFill>
              <a:latin typeface="+mn-lt"/>
              <a:ea typeface="+mn-ea"/>
              <a:cs typeface="+mn-cs"/>
            </a:rPr>
            <a:t>Tokologo Local Municipality currently renders the following basic services: </a:t>
          </a:r>
          <a:r>
            <a:rPr lang="en-US" sz="1100" baseline="0">
              <a:solidFill>
                <a:schemeClr val="dk1"/>
              </a:solidFill>
              <a:latin typeface="+mn-lt"/>
              <a:ea typeface="+mn-ea"/>
              <a:cs typeface="+mn-cs"/>
            </a:rPr>
            <a:t>Water; Sanitation; Electricity and Refuse. It has been a cosntant battle to have up to date statistics of the entire community and their different categories. It is envisaged that with the outcome of the recent 2011Cencus, better information will be kept to provide better input. A process will be undertaken to get all the information regarding indigents and services rendered to them, and </a:t>
          </a:r>
          <a:r>
            <a:rPr lang="en-US" sz="1100" baseline="0" smtClean="0">
              <a:solidFill>
                <a:schemeClr val="dk1"/>
              </a:solidFill>
              <a:latin typeface="+mn-lt"/>
              <a:ea typeface="+mn-ea"/>
              <a:cs typeface="+mn-cs"/>
            </a:rPr>
            <a:t>all the other sectors of the community. The current estimated statistics for the population of Tokologo Local Municipality in terms of households is estimated at 10 729 with a small portion relating to informal settlements. Unfortunately this population estimate cannot be broken down into groups, and will await results of Census 2011. The municipality is in the process of rehabilitating landfill sites and development of new ones. The following are major environmental problems:</a:t>
          </a:r>
        </a:p>
        <a:p>
          <a:r>
            <a:rPr lang="en-US" sz="1100" baseline="0" smtClean="0">
              <a:solidFill>
                <a:schemeClr val="dk1"/>
              </a:solidFill>
              <a:latin typeface="+mn-lt"/>
              <a:ea typeface="+mn-ea"/>
              <a:cs typeface="+mn-cs"/>
            </a:rPr>
            <a:t>* Soil erosion and land degredation;</a:t>
          </a:r>
        </a:p>
        <a:p>
          <a:r>
            <a:rPr lang="en-US" sz="1100" baseline="0" smtClean="0">
              <a:solidFill>
                <a:schemeClr val="dk1"/>
              </a:solidFill>
              <a:latin typeface="+mn-lt"/>
              <a:ea typeface="+mn-ea"/>
              <a:cs typeface="+mn-cs"/>
            </a:rPr>
            <a:t>* Sewerage and solid waste;</a:t>
          </a:r>
        </a:p>
        <a:p>
          <a:r>
            <a:rPr lang="en-US" sz="1100" baseline="0" smtClean="0">
              <a:solidFill>
                <a:schemeClr val="dk1"/>
              </a:solidFill>
              <a:latin typeface="+mn-lt"/>
              <a:ea typeface="+mn-ea"/>
              <a:cs typeface="+mn-cs"/>
            </a:rPr>
            <a:t>* Geohydrological issue;</a:t>
          </a:r>
        </a:p>
        <a:p>
          <a:r>
            <a:rPr lang="en-US" sz="1100" baseline="0" smtClean="0">
              <a:solidFill>
                <a:schemeClr val="dk1"/>
              </a:solidFill>
              <a:latin typeface="+mn-lt"/>
              <a:ea typeface="+mn-ea"/>
              <a:cs typeface="+mn-cs"/>
            </a:rPr>
            <a:t>* Encroachment on environmentally sensetive areas and</a:t>
          </a:r>
        </a:p>
        <a:p>
          <a:r>
            <a:rPr lang="en-US" sz="1100" baseline="0" smtClean="0">
              <a:solidFill>
                <a:schemeClr val="dk1"/>
              </a:solidFill>
              <a:latin typeface="+mn-lt"/>
              <a:ea typeface="+mn-ea"/>
              <a:cs typeface="+mn-cs"/>
            </a:rPr>
            <a:t>* Uncontrolled development which is been done without proper land-use management.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has undertaken to establish a unit to deal with performance management, so that it can have up to date information and can be in a position to populate the next Annual Report.</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 1.2.1</a:t>
          </a:r>
          <a:endParaRPr lang="en-US" sz="1100"/>
        </a:p>
      </xdr:txBody>
    </xdr:sp>
    <xdr:clientData/>
  </xdr:twoCellAnchor>
  <xdr:twoCellAnchor>
    <xdr:from>
      <xdr:col>0</xdr:col>
      <xdr:colOff>47625</xdr:colOff>
      <xdr:row>3</xdr:row>
      <xdr:rowOff>57149</xdr:rowOff>
    </xdr:from>
    <xdr:to>
      <xdr:col>8</xdr:col>
      <xdr:colOff>552450</xdr:colOff>
      <xdr:row>3</xdr:row>
      <xdr:rowOff>66675</xdr:rowOff>
    </xdr:to>
    <xdr:cxnSp macro="">
      <xdr:nvCxnSpPr>
        <xdr:cNvPr id="3" name="Straight Connector 2"/>
        <xdr:cNvCxnSpPr/>
      </xdr:nvCxnSpPr>
      <xdr:spPr>
        <a:xfrm>
          <a:off x="47625" y="628649"/>
          <a:ext cx="5381625" cy="9526"/>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17</xdr:row>
      <xdr:rowOff>85724</xdr:rowOff>
    </xdr:from>
    <xdr:to>
      <xdr:col>10</xdr:col>
      <xdr:colOff>238125</xdr:colOff>
      <xdr:row>36</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50</xdr:row>
      <xdr:rowOff>9525</xdr:rowOff>
    </xdr:from>
    <xdr:to>
      <xdr:col>7</xdr:col>
      <xdr:colOff>180975</xdr:colOff>
      <xdr:row>51</xdr:row>
      <xdr:rowOff>1</xdr:rowOff>
    </xdr:to>
    <xdr:sp macro="" textlink="">
      <xdr:nvSpPr>
        <xdr:cNvPr id="3" name="TextBox 2"/>
        <xdr:cNvSpPr txBox="1"/>
      </xdr:nvSpPr>
      <xdr:spPr>
        <a:xfrm>
          <a:off x="57150" y="9534525"/>
          <a:ext cx="4391025" cy="18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tx1">
                  <a:lumMod val="50000"/>
                  <a:lumOff val="50000"/>
                </a:schemeClr>
              </a:solidFill>
            </a:rPr>
            <a:t>Data Entered in multiples of '000.</a:t>
          </a:r>
          <a:r>
            <a:rPr lang="en-US" sz="900" baseline="0">
              <a:solidFill>
                <a:schemeClr val="tx1">
                  <a:lumMod val="50000"/>
                  <a:lumOff val="50000"/>
                </a:schemeClr>
              </a:solidFill>
            </a:rPr>
            <a:t> E.g : 125000 entered will be displayed as 125</a:t>
          </a:r>
          <a:endParaRPr lang="en-US" sz="900">
            <a:solidFill>
              <a:schemeClr val="tx1">
                <a:lumMod val="50000"/>
                <a:lumOff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absoluteAnchor>
    <xdr:pos x="9525" y="2543176"/>
    <xdr:ext cx="5810250" cy="547687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47624</xdr:colOff>
      <xdr:row>1</xdr:row>
      <xdr:rowOff>180976</xdr:rowOff>
    </xdr:from>
    <xdr:to>
      <xdr:col>9</xdr:col>
      <xdr:colOff>504825</xdr:colOff>
      <xdr:row>18</xdr:row>
      <xdr:rowOff>66676</xdr:rowOff>
    </xdr:to>
    <xdr:sp macro="" textlink="">
      <xdr:nvSpPr>
        <xdr:cNvPr id="2" name="TextBox 1"/>
        <xdr:cNvSpPr txBox="1"/>
      </xdr:nvSpPr>
      <xdr:spPr>
        <a:xfrm>
          <a:off x="47624" y="371476"/>
          <a:ext cx="5943601" cy="312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BACKGROUND DATA:</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biggest challenge for the municipality is the informal settlements noted, so that they can be formalised soonest.  Water provision for Dealeseville informal settlements. </a:t>
          </a:r>
        </a:p>
        <a:p>
          <a:r>
            <a:rPr lang="en-US" sz="1100" baseline="0" smtClean="0">
              <a:solidFill>
                <a:schemeClr val="dk1"/>
              </a:solidFill>
              <a:latin typeface="+mn-lt"/>
              <a:ea typeface="+mn-ea"/>
              <a:cs typeface="+mn-cs"/>
            </a:rPr>
            <a:t>There is an opportunity to increase provision of houses in the municipality. </a:t>
          </a:r>
        </a:p>
        <a:p>
          <a:endParaRPr lang="en-US" sz="1100"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Underground Water - </a:t>
          </a:r>
          <a:r>
            <a:rPr lang="en-US" sz="1100" b="0" baseline="0" smtClean="0">
              <a:solidFill>
                <a:schemeClr val="dk1"/>
              </a:solidFill>
              <a:latin typeface="+mn-lt"/>
              <a:ea typeface="+mn-ea"/>
              <a:cs typeface="+mn-cs"/>
            </a:rPr>
            <a:t>Drilling of boreholes for sustainable water provision for drinking and usage for farming activities. This will eliviate the plight of lack of water if more boreholes are developed.</a:t>
          </a:r>
        </a:p>
        <a:p>
          <a:endParaRPr lang="en-US" sz="1100" b="0" baseline="0" smtClean="0">
            <a:solidFill>
              <a:schemeClr val="dk1"/>
            </a:solidFill>
            <a:latin typeface="+mn-lt"/>
            <a:ea typeface="+mn-ea"/>
            <a:cs typeface="+mn-cs"/>
          </a:endParaRPr>
        </a:p>
        <a:p>
          <a:r>
            <a:rPr lang="en-ZA" sz="1100" b="1" i="0" u="none" strike="noStrike">
              <a:solidFill>
                <a:schemeClr val="dk1"/>
              </a:solidFill>
              <a:latin typeface="+mn-lt"/>
              <a:ea typeface="+mn-ea"/>
              <a:cs typeface="+mn-cs"/>
            </a:rPr>
            <a:t>Grazing Land</a:t>
          </a:r>
          <a:r>
            <a:rPr lang="en-ZA"/>
            <a:t> - There are employment opportunities for the local community. There are also opportunities</a:t>
          </a:r>
          <a:r>
            <a:rPr lang="en-ZA" baseline="0"/>
            <a:t> for small scale farming for emerging farmers. There are also business opportunities for the farmers to trade outside the province.</a:t>
          </a:r>
          <a:endParaRPr lang="en-ZA"/>
        </a:p>
        <a:p>
          <a:endParaRPr lang="en-US" sz="1100"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Salt Pans - </a:t>
          </a:r>
          <a:r>
            <a:rPr lang="en-US" sz="1100" b="0" baseline="0" smtClean="0">
              <a:solidFill>
                <a:schemeClr val="dk1"/>
              </a:solidFill>
              <a:latin typeface="+mn-lt"/>
              <a:ea typeface="+mn-ea"/>
              <a:cs typeface="+mn-cs"/>
            </a:rPr>
            <a:t>Job opportunities are available if the project can be resusitated. Cooperatives have been established to explore economic opportunities.</a:t>
          </a:r>
        </a:p>
        <a:p>
          <a:endParaRPr lang="en-US" sz="1100" b="0" baseline="0" smtClean="0">
            <a:solidFill>
              <a:schemeClr val="dk1"/>
            </a:solidFill>
            <a:latin typeface="+mn-lt"/>
            <a:ea typeface="+mn-ea"/>
            <a:cs typeface="+mn-cs"/>
          </a:endParaRPr>
        </a:p>
        <a:p>
          <a:r>
            <a:rPr lang="en-ZA" sz="1100" b="1" i="0" u="none" strike="noStrike">
              <a:solidFill>
                <a:schemeClr val="dk1"/>
              </a:solidFill>
              <a:latin typeface="+mn-lt"/>
              <a:ea typeface="+mn-ea"/>
              <a:cs typeface="+mn-cs"/>
            </a:rPr>
            <a:t>Small Scale Diamond Mining</a:t>
          </a:r>
          <a:r>
            <a:rPr lang="en-ZA"/>
            <a:t> - There are job opportunities and entrepreneurial  opportunities. A feasibility study has been undertaken by the municipality to explore the abovementioned opportunities. </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T1.2.8</a:t>
          </a:r>
          <a:endParaRPr lang="en-US" sz="110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xdr:txBody>
    </xdr:sp>
    <xdr:clientData/>
  </xdr:twoCellAnchor>
  <xdr:twoCellAnchor>
    <xdr:from>
      <xdr:col>0</xdr:col>
      <xdr:colOff>133350</xdr:colOff>
      <xdr:row>22</xdr:row>
      <xdr:rowOff>1</xdr:rowOff>
    </xdr:from>
    <xdr:to>
      <xdr:col>9</xdr:col>
      <xdr:colOff>371475</xdr:colOff>
      <xdr:row>42</xdr:row>
      <xdr:rowOff>133350</xdr:rowOff>
    </xdr:to>
    <xdr:sp macro="" textlink="">
      <xdr:nvSpPr>
        <xdr:cNvPr id="3" name="TextBox 2"/>
        <xdr:cNvSpPr txBox="1"/>
      </xdr:nvSpPr>
      <xdr:spPr>
        <a:xfrm>
          <a:off x="133350" y="4191001"/>
          <a:ext cx="5724525" cy="3943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1.3. SERVICE DELIVERY OVERVIEW</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SERVICE DELIVERY INTRODUCTION</a:t>
          </a:r>
        </a:p>
        <a:p>
          <a:endParaRPr lang="en-US" sz="1100" baseline="0" smtClean="0">
            <a:solidFill>
              <a:schemeClr val="dk1"/>
            </a:solidFill>
            <a:latin typeface="+mn-lt"/>
            <a:ea typeface="+mn-ea"/>
            <a:cs typeface="+mn-cs"/>
          </a:endParaRPr>
        </a:p>
        <a:p>
          <a:pPr lvl="0"/>
          <a:r>
            <a:rPr lang="en-ZA" sz="1100" b="1">
              <a:solidFill>
                <a:schemeClr val="dk1"/>
              </a:solidFill>
              <a:latin typeface="+mn-lt"/>
              <a:ea typeface="+mn-ea"/>
              <a:cs typeface="+mn-cs"/>
            </a:rPr>
            <a:t>Water:</a:t>
          </a:r>
          <a:r>
            <a:rPr lang="en-ZA" sz="1100">
              <a:solidFill>
                <a:schemeClr val="dk1"/>
              </a:solidFill>
              <a:latin typeface="+mn-lt"/>
              <a:ea typeface="+mn-ea"/>
              <a:cs typeface="+mn-cs"/>
            </a:rPr>
            <a:t> Progress on Hertzogville phase 1 of the bulk water supply project is at an advanced and</a:t>
          </a:r>
          <a:r>
            <a:rPr lang="en-ZA" sz="1100" baseline="0">
              <a:solidFill>
                <a:schemeClr val="dk1"/>
              </a:solidFill>
              <a:latin typeface="+mn-lt"/>
              <a:ea typeface="+mn-ea"/>
              <a:cs typeface="+mn-cs"/>
            </a:rPr>
            <a:t> is</a:t>
          </a:r>
          <a:r>
            <a:rPr lang="en-ZA" sz="1100">
              <a:solidFill>
                <a:schemeClr val="dk1"/>
              </a:solidFill>
              <a:latin typeface="+mn-lt"/>
              <a:ea typeface="+mn-ea"/>
              <a:cs typeface="+mn-cs"/>
            </a:rPr>
            <a:t>  to be completed on 31 December 2012, whereafter phase 2 is</a:t>
          </a:r>
          <a:r>
            <a:rPr lang="en-ZA" sz="1100" baseline="0">
              <a:solidFill>
                <a:schemeClr val="dk1"/>
              </a:solidFill>
              <a:latin typeface="+mn-lt"/>
              <a:ea typeface="+mn-ea"/>
              <a:cs typeface="+mn-cs"/>
            </a:rPr>
            <a:t> to commence for the supply of water to Boshof and Dealesville. The upgrading </a:t>
          </a:r>
          <a:r>
            <a:rPr lang="en-ZA" sz="1100">
              <a:solidFill>
                <a:schemeClr val="dk1"/>
              </a:solidFill>
              <a:latin typeface="+mn-lt"/>
              <a:ea typeface="+mn-ea"/>
              <a:cs typeface="+mn-cs"/>
            </a:rPr>
            <a:t>of water-pipelines in Dealesville and Hertzogvillehas been finalised and soon all households will be provided with water meters for the effective management and control of water. The municipality will also look into installing zonal water meters with</a:t>
          </a:r>
          <a:r>
            <a:rPr lang="en-ZA" sz="1100" baseline="0">
              <a:solidFill>
                <a:schemeClr val="dk1"/>
              </a:solidFill>
              <a:latin typeface="+mn-lt"/>
              <a:ea typeface="+mn-ea"/>
              <a:cs typeface="+mn-cs"/>
            </a:rPr>
            <a:t> the effort to develop a </a:t>
          </a:r>
          <a:r>
            <a:rPr lang="en-ZA" sz="1100">
              <a:solidFill>
                <a:schemeClr val="dk1"/>
              </a:solidFill>
              <a:latin typeface="+mn-lt"/>
              <a:ea typeface="+mn-ea"/>
              <a:cs typeface="+mn-cs"/>
            </a:rPr>
            <a:t>compliant inventory costing model. Shortage of material for the installation of water taps where a</a:t>
          </a:r>
          <a:r>
            <a:rPr lang="en-ZA" sz="1100" baseline="0">
              <a:solidFill>
                <a:schemeClr val="dk1"/>
              </a:solidFill>
              <a:latin typeface="+mn-lt"/>
              <a:ea typeface="+mn-ea"/>
              <a:cs typeface="+mn-cs"/>
            </a:rPr>
            <a:t> water scheme infrastructure exists requiresto be fast-tracked in order to reduce the backlog in this regard.  The municipality will continue using boreholes for the provision of water, as atemporary maesure until the bulk water supply projects have been completed.</a:t>
          </a:r>
        </a:p>
        <a:p>
          <a:pPr lvl="0"/>
          <a:r>
            <a:rPr lang="en-ZA" sz="1100" b="1" baseline="0">
              <a:solidFill>
                <a:schemeClr val="dk1"/>
              </a:solidFill>
              <a:latin typeface="+mn-lt"/>
              <a:ea typeface="+mn-ea"/>
              <a:cs typeface="+mn-cs"/>
            </a:rPr>
            <a:t>Sanitation</a:t>
          </a:r>
          <a:r>
            <a:rPr lang="en-ZA" sz="1100" baseline="0">
              <a:solidFill>
                <a:schemeClr val="dk1"/>
              </a:solidFill>
              <a:latin typeface="+mn-lt"/>
              <a:ea typeface="+mn-ea"/>
              <a:cs typeface="+mn-cs"/>
            </a:rPr>
            <a:t>: The eradication of 1000 buckets in Seretse, Boshof stays a point of concern for the municipality. All attempts will be made to get this project finalised.</a:t>
          </a:r>
          <a:endParaRPr lang="en-ZA" sz="1100">
            <a:solidFill>
              <a:schemeClr val="dk1"/>
            </a:solidFill>
            <a:latin typeface="+mn-lt"/>
            <a:ea typeface="+mn-ea"/>
            <a:cs typeface="+mn-cs"/>
          </a:endParaRPr>
        </a:p>
        <a:p>
          <a:pPr lvl="0"/>
          <a:r>
            <a:rPr lang="en-ZA" sz="1100">
              <a:solidFill>
                <a:schemeClr val="dk1"/>
              </a:solidFill>
              <a:latin typeface="+mn-lt"/>
              <a:ea typeface="+mn-ea"/>
              <a:cs typeface="+mn-cs"/>
            </a:rPr>
            <a:t>Electrification of Dikgalaope Section in Dealesville and 16 housing units in Boshof/Seretse new extension</a:t>
          </a:r>
        </a:p>
        <a:p>
          <a:pPr lvl="0"/>
          <a:r>
            <a:rPr lang="en-ZA" sz="1100">
              <a:solidFill>
                <a:schemeClr val="dk1"/>
              </a:solidFill>
              <a:latin typeface="+mn-lt"/>
              <a:ea typeface="+mn-ea"/>
              <a:cs typeface="+mn-cs"/>
            </a:rPr>
            <a:t>Drilling and development of boreholes in Dealesville/Tshwaraganang</a:t>
          </a:r>
        </a:p>
        <a:p>
          <a:pPr lvl="0"/>
          <a:r>
            <a:rPr lang="en-ZA" sz="1100">
              <a:solidFill>
                <a:schemeClr val="dk1"/>
              </a:solidFill>
              <a:latin typeface="+mn-lt"/>
              <a:ea typeface="+mn-ea"/>
              <a:cs typeface="+mn-cs"/>
            </a:rPr>
            <a:t>Installation of water-meters in Boshof/Seretse and Dealesville/Tshwaraganang</a:t>
          </a:r>
        </a:p>
        <a:p>
          <a:r>
            <a:rPr lang="en-ZA" sz="1100">
              <a:solidFill>
                <a:schemeClr val="dk1"/>
              </a:solidFill>
              <a:latin typeface="+mn-lt"/>
              <a:ea typeface="+mn-ea"/>
              <a:cs typeface="+mn-cs"/>
            </a:rPr>
            <a:t>Bucket eradication in Malebogo (250 VIP’s)</a:t>
          </a:r>
        </a:p>
        <a:p>
          <a:endParaRPr lang="en-ZA" sz="1100" baseline="0" smtClean="0">
            <a:solidFill>
              <a:schemeClr val="dk1"/>
            </a:solidFill>
            <a:latin typeface="+mn-lt"/>
            <a:ea typeface="+mn-ea"/>
            <a:cs typeface="+mn-cs"/>
          </a:endParaRPr>
        </a:p>
        <a:p>
          <a:r>
            <a:rPr lang="en-ZA" sz="1100" baseline="0" smtClean="0">
              <a:solidFill>
                <a:schemeClr val="dk1"/>
              </a:solidFill>
              <a:latin typeface="+mn-lt"/>
              <a:ea typeface="+mn-ea"/>
              <a:cs typeface="+mn-cs"/>
            </a:rPr>
            <a:t>These are geared to alleviate the plight felt by indigents and the greater community. </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Registered indigents were provided with free basic electricity, water, sanitation and refuse removal.</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 1.3.1</a:t>
          </a:r>
          <a:endParaRPr lang="en-US" sz="1100"/>
        </a:p>
      </xdr:txBody>
    </xdr:sp>
    <xdr:clientData/>
  </xdr:twoCellAnchor>
  <xdr:twoCellAnchor>
    <xdr:from>
      <xdr:col>0</xdr:col>
      <xdr:colOff>133350</xdr:colOff>
      <xdr:row>23</xdr:row>
      <xdr:rowOff>66675</xdr:rowOff>
    </xdr:from>
    <xdr:to>
      <xdr:col>9</xdr:col>
      <xdr:colOff>371475</xdr:colOff>
      <xdr:row>23</xdr:row>
      <xdr:rowOff>68263</xdr:rowOff>
    </xdr:to>
    <xdr:cxnSp macro="">
      <xdr:nvCxnSpPr>
        <xdr:cNvPr id="4" name="Straight Connector 3"/>
        <xdr:cNvCxnSpPr/>
      </xdr:nvCxnSpPr>
      <xdr:spPr>
        <a:xfrm>
          <a:off x="133350" y="4448175"/>
          <a:ext cx="572452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69849</xdr:colOff>
      <xdr:row>0</xdr:row>
      <xdr:rowOff>50801</xdr:rowOff>
    </xdr:from>
    <xdr:to>
      <xdr:col>4</xdr:col>
      <xdr:colOff>587375</xdr:colOff>
      <xdr:row>27</xdr:row>
      <xdr:rowOff>184151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33</xdr:row>
      <xdr:rowOff>6350</xdr:rowOff>
    </xdr:from>
    <xdr:to>
      <xdr:col>4</xdr:col>
      <xdr:colOff>581025</xdr:colOff>
      <xdr:row>45</xdr:row>
      <xdr:rowOff>25400</xdr:rowOff>
    </xdr:to>
    <xdr:sp macro="" textlink="">
      <xdr:nvSpPr>
        <xdr:cNvPr id="3" name="TextBox 2"/>
        <xdr:cNvSpPr txBox="1"/>
      </xdr:nvSpPr>
      <xdr:spPr>
        <a:xfrm>
          <a:off x="66675" y="6292850"/>
          <a:ext cx="295275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ACCESS TO BASIC SERVICES:</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There has been a significant increase  in all the basic services, which implies that service delivery levels have improved. </a:t>
          </a:r>
        </a:p>
        <a:p>
          <a:endParaRPr lang="en-US" sz="1100" b="1" i="1"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This is in line with Tokologo Municipality IDP strategies for the year under review, as well as objectives  set out  in Municipal Turn Around Strategy.  The set objectives have tremendous  increase in the revenue base of the municipality. </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T1.3.3</a:t>
          </a:r>
          <a:endParaRPr lang="en-US" sz="1100"/>
        </a:p>
      </xdr:txBody>
    </xdr:sp>
    <xdr:clientData/>
  </xdr:twoCellAnchor>
  <xdr:twoCellAnchor>
    <xdr:from>
      <xdr:col>3</xdr:col>
      <xdr:colOff>600075</xdr:colOff>
      <xdr:row>29</xdr:row>
      <xdr:rowOff>34925</xdr:rowOff>
    </xdr:from>
    <xdr:to>
      <xdr:col>4</xdr:col>
      <xdr:colOff>577850</xdr:colOff>
      <xdr:row>30</xdr:row>
      <xdr:rowOff>63500</xdr:rowOff>
    </xdr:to>
    <xdr:sp macro="" textlink="">
      <xdr:nvSpPr>
        <xdr:cNvPr id="4" name="TextBox 3"/>
        <xdr:cNvSpPr txBox="1"/>
      </xdr:nvSpPr>
      <xdr:spPr>
        <a:xfrm>
          <a:off x="2428875" y="5559425"/>
          <a:ext cx="58737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t>T1.3.2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333374</xdr:rowOff>
    </xdr:from>
    <xdr:to>
      <xdr:col>4</xdr:col>
      <xdr:colOff>0</xdr:colOff>
      <xdr:row>16</xdr:row>
      <xdr:rowOff>47625</xdr:rowOff>
    </xdr:to>
    <xdr:sp macro="" textlink="">
      <xdr:nvSpPr>
        <xdr:cNvPr id="2" name="TextBox 1"/>
        <xdr:cNvSpPr txBox="1"/>
      </xdr:nvSpPr>
      <xdr:spPr>
        <a:xfrm>
          <a:off x="95250" y="190499"/>
          <a:ext cx="2343150" cy="2905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1.4. FINANCIAL HEALTH OVERVIEW</a:t>
          </a:r>
        </a:p>
        <a:p>
          <a:endParaRPr lang="en-US" sz="1000" baseline="0" smtClean="0">
            <a:solidFill>
              <a:schemeClr val="accent3"/>
            </a:solidFill>
            <a:latin typeface="+mn-lt"/>
            <a:ea typeface="+mn-ea"/>
            <a:cs typeface="+mn-cs"/>
          </a:endParaRPr>
        </a:p>
        <a:p>
          <a:r>
            <a:rPr lang="en-US" sz="1100" baseline="0" smtClean="0">
              <a:solidFill>
                <a:schemeClr val="dk1"/>
              </a:solidFill>
              <a:latin typeface="+mn-lt"/>
              <a:ea typeface="+mn-ea"/>
              <a:cs typeface="+mn-cs"/>
            </a:rPr>
            <a:t>FINANCIAL OVERVIEW</a:t>
          </a: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From the information below it would appear as though the municiplaity is in a negative state of financial affairs, but the operating expenditure includes non-cash items for debt impairment and depreciation of R25m and </a:t>
          </a:r>
          <a:r>
            <a:rPr lang="en-US" sz="1100" b="0" i="0" baseline="0">
              <a:solidFill>
                <a:schemeClr val="dk1"/>
              </a:solidFill>
              <a:latin typeface="+mn-lt"/>
              <a:ea typeface="+mn-ea"/>
              <a:cs typeface="+mn-cs"/>
            </a:rPr>
            <a:t>R1m respectively</a:t>
          </a:r>
          <a:r>
            <a:rPr lang="en-US" sz="1100" b="0" i="0" baseline="0" smtClean="0">
              <a:solidFill>
                <a:schemeClr val="dk1"/>
              </a:solidFill>
              <a:latin typeface="+mn-lt"/>
              <a:ea typeface="+mn-ea"/>
              <a:cs typeface="+mn-cs"/>
            </a:rPr>
            <a:t>. However the municipality does manage to break-even albeit that it is heavily reliant on grant income. Collections of debtors is still a significant problem for the municiplaity and the municipality is in a process to develop strategies for better revenue collection.</a:t>
          </a:r>
        </a:p>
        <a:p>
          <a:endParaRPr lang="en-US" sz="1100" b="0" i="0"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smtClean="0">
              <a:solidFill>
                <a:schemeClr val="dk1"/>
              </a:solidFill>
              <a:latin typeface="+mn-lt"/>
              <a:ea typeface="+mn-ea"/>
              <a:cs typeface="+mn-cs"/>
            </a:rPr>
            <a:t>The budgeting process was a major problem for the municipality due to the fact that the timelines were not adhered to. Reporting was also a problem for the municipality due to staff shortages, but the issue has been resolved during 2011/2012. Processing was also delayed due to back to back audits, which has also been resolved.</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					T1.4.1</a:t>
          </a:r>
          <a:endParaRPr lang="en-US" sz="110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endParaRPr lang="en-US" sz="1000">
            <a:solidFill>
              <a:schemeClr val="accent3"/>
            </a:solidFill>
          </a:endParaRPr>
        </a:p>
      </xdr:txBody>
    </xdr:sp>
    <xdr:clientData/>
  </xdr:twoCellAnchor>
  <xdr:twoCellAnchor>
    <xdr:from>
      <xdr:col>0</xdr:col>
      <xdr:colOff>95250</xdr:colOff>
      <xdr:row>2</xdr:row>
      <xdr:rowOff>57150</xdr:rowOff>
    </xdr:from>
    <xdr:to>
      <xdr:col>4</xdr:col>
      <xdr:colOff>9525</xdr:colOff>
      <xdr:row>2</xdr:row>
      <xdr:rowOff>58738</xdr:rowOff>
    </xdr:to>
    <xdr:cxnSp macro="">
      <xdr:nvCxnSpPr>
        <xdr:cNvPr id="3" name="Straight Connector 2"/>
        <xdr:cNvCxnSpPr/>
      </xdr:nvCxnSpPr>
      <xdr:spPr>
        <a:xfrm>
          <a:off x="95250" y="438150"/>
          <a:ext cx="23526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absoluteAnchor>
    <xdr:pos x="0" y="4600576"/>
    <xdr:ext cx="4695825" cy="43052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95251</xdr:colOff>
      <xdr:row>0</xdr:row>
      <xdr:rowOff>190499</xdr:rowOff>
    </xdr:from>
    <xdr:to>
      <xdr:col>4</xdr:col>
      <xdr:colOff>6804</xdr:colOff>
      <xdr:row>15</xdr:row>
      <xdr:rowOff>136071</xdr:rowOff>
    </xdr:to>
    <xdr:sp macro="" textlink="">
      <xdr:nvSpPr>
        <xdr:cNvPr id="3" name="TextBox 1"/>
        <xdr:cNvSpPr txBox="1"/>
      </xdr:nvSpPr>
      <xdr:spPr>
        <a:xfrm>
          <a:off x="95251" y="190499"/>
          <a:ext cx="2349953" cy="2803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OPERATING RATIOS:</a:t>
          </a:r>
        </a:p>
        <a:p>
          <a:pPr marL="0" indent="0"/>
          <a:r>
            <a:rPr lang="en-US" sz="1100" b="0" i="0" baseline="0" smtClean="0">
              <a:solidFill>
                <a:schemeClr val="dk1"/>
              </a:solidFill>
              <a:latin typeface="+mn-lt"/>
              <a:ea typeface="+mn-ea"/>
              <a:cs typeface="+mn-cs"/>
            </a:rPr>
            <a:t>Expected norms for items identified in T1.4.2 under Operating ratios are as follows: </a:t>
          </a:r>
        </a:p>
        <a:p>
          <a:pPr marL="0" indent="0"/>
          <a:r>
            <a:rPr lang="en-US" sz="1100" b="0" i="0" baseline="0" smtClean="0">
              <a:solidFill>
                <a:schemeClr val="dk1"/>
              </a:solidFill>
              <a:latin typeface="+mn-lt"/>
              <a:ea typeface="+mn-ea"/>
              <a:cs typeface="+mn-cs"/>
            </a:rPr>
            <a:t>1. Employee Costs - approximately 30% to total operating cost;</a:t>
          </a:r>
        </a:p>
        <a:p>
          <a:pPr marL="0" indent="0"/>
          <a:r>
            <a:rPr lang="en-US" sz="1100" b="0" i="0" baseline="0" smtClean="0">
              <a:solidFill>
                <a:schemeClr val="dk1"/>
              </a:solidFill>
              <a:latin typeface="+mn-lt"/>
              <a:ea typeface="+mn-ea"/>
              <a:cs typeface="+mn-cs"/>
            </a:rPr>
            <a:t>2. Repairs and maintenance - approximately 20% to total operating cost;</a:t>
          </a:r>
        </a:p>
        <a:p>
          <a:pPr marL="0" indent="0"/>
          <a:r>
            <a:rPr lang="en-US" sz="1100" b="0" i="0" baseline="0" smtClean="0">
              <a:solidFill>
                <a:schemeClr val="dk1"/>
              </a:solidFill>
              <a:latin typeface="+mn-lt"/>
              <a:ea typeface="+mn-ea"/>
              <a:cs typeface="+mn-cs"/>
            </a:rPr>
            <a:t>3. Finance Charges and Depreciation - approximately 10% to total operating</a:t>
          </a:r>
        </a:p>
        <a:p>
          <a:pPr marL="0" indent="0"/>
          <a:r>
            <a:rPr lang="en-US" sz="1100" b="0" i="0" baseline="0" smtClean="0">
              <a:solidFill>
                <a:schemeClr val="dk1"/>
              </a:solidFill>
              <a:latin typeface="+mn-lt"/>
              <a:ea typeface="+mn-ea"/>
              <a:cs typeface="+mn-cs"/>
            </a:rPr>
            <a:t>    cost.</a:t>
          </a:r>
        </a:p>
        <a:p>
          <a:pPr marL="0" indent="0"/>
          <a:endParaRPr lang="en-US" sz="1100" b="0" i="0" baseline="0" smtClean="0">
            <a:solidFill>
              <a:schemeClr val="dk1"/>
            </a:solidFill>
            <a:latin typeface="+mn-lt"/>
            <a:ea typeface="+mn-ea"/>
            <a:cs typeface="+mn-cs"/>
          </a:endParaRPr>
        </a:p>
        <a:p>
          <a:pPr marL="0" indent="0"/>
          <a:r>
            <a:rPr lang="en-US" sz="1100" b="0" i="0" baseline="0" smtClean="0">
              <a:solidFill>
                <a:schemeClr val="dk1"/>
              </a:solidFill>
              <a:latin typeface="+mn-lt"/>
              <a:ea typeface="+mn-ea"/>
              <a:cs typeface="+mn-cs"/>
            </a:rPr>
            <a:t>The percentages noted in T1.4.2 are very much lower than the expected norms except employee costs which is less by 3%. </a:t>
          </a:r>
        </a:p>
        <a:p>
          <a:pPr marL="0" indent="0"/>
          <a:r>
            <a:rPr lang="en-US" sz="1100" b="0" i="0" baseline="0" smtClean="0">
              <a:solidFill>
                <a:schemeClr val="dk1"/>
              </a:solidFill>
              <a:latin typeface="+mn-lt"/>
              <a:ea typeface="+mn-ea"/>
              <a:cs typeface="+mn-cs"/>
            </a:rPr>
            <a:t>1. Employee costs - not all posts were filled.</a:t>
          </a:r>
        </a:p>
        <a:p>
          <a:pPr marL="0" indent="0"/>
          <a:r>
            <a:rPr lang="en-US" sz="1100" b="0" i="0" baseline="0" smtClean="0">
              <a:solidFill>
                <a:schemeClr val="dk1"/>
              </a:solidFill>
              <a:latin typeface="+mn-lt"/>
              <a:ea typeface="+mn-ea"/>
              <a:cs typeface="+mn-cs"/>
            </a:rPr>
            <a:t>2. Repairs and maintenance - no comprehensive plan in place, thus the low</a:t>
          </a:r>
        </a:p>
        <a:p>
          <a:pPr marL="0" indent="0"/>
          <a:r>
            <a:rPr lang="en-US" sz="1100" b="0" i="0" baseline="0" smtClean="0">
              <a:solidFill>
                <a:schemeClr val="dk1"/>
              </a:solidFill>
              <a:latin typeface="+mn-lt"/>
              <a:ea typeface="+mn-ea"/>
              <a:cs typeface="+mn-cs"/>
            </a:rPr>
            <a:t>    expense</a:t>
          </a:r>
        </a:p>
        <a:p>
          <a:pPr marL="0" indent="0"/>
          <a:r>
            <a:rPr lang="en-US" sz="1100" b="0" i="0" baseline="0" smtClean="0">
              <a:solidFill>
                <a:schemeClr val="dk1"/>
              </a:solidFill>
              <a:latin typeface="+mn-lt"/>
              <a:ea typeface="+mn-ea"/>
              <a:cs typeface="+mn-cs"/>
            </a:rPr>
            <a:t>3. Finance Charges and Depreciation - Depreciation was not calculated for all</a:t>
          </a:r>
        </a:p>
        <a:p>
          <a:pPr marL="0" indent="0"/>
          <a:r>
            <a:rPr lang="en-US" sz="1100" b="0" i="0" baseline="0" smtClean="0">
              <a:solidFill>
                <a:schemeClr val="dk1"/>
              </a:solidFill>
              <a:latin typeface="+mn-lt"/>
              <a:ea typeface="+mn-ea"/>
              <a:cs typeface="+mn-cs"/>
            </a:rPr>
            <a:t>    assets as the municiplaity took advantage of directive 4 as per GRAP.</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smtClean="0">
              <a:solidFill>
                <a:schemeClr val="dk1"/>
              </a:solidFill>
              <a:latin typeface="+mn-lt"/>
              <a:ea typeface="+mn-ea"/>
              <a:cs typeface="+mn-cs"/>
            </a:rPr>
            <a:t>	                                                                                                   </a:t>
          </a:r>
          <a:r>
            <a:rPr lang="en-US" sz="1100" baseline="0">
              <a:solidFill>
                <a:schemeClr val="dk1"/>
              </a:solidFill>
              <a:latin typeface="+mn-lt"/>
              <a:ea typeface="+mn-ea"/>
              <a:cs typeface="+mn-cs"/>
            </a:rPr>
            <a:t>T1.4.3</a:t>
          </a:r>
          <a:endParaRPr lang="en-US" sz="110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endParaRPr lang="en-US" sz="1100"/>
        </a:p>
      </xdr:txBody>
    </xdr:sp>
    <xdr:clientData/>
  </xdr:twoCellAnchor>
  <xdr:twoCellAnchor>
    <xdr:from>
      <xdr:col>2</xdr:col>
      <xdr:colOff>323850</xdr:colOff>
      <xdr:row>46</xdr:row>
      <xdr:rowOff>152400</xdr:rowOff>
    </xdr:from>
    <xdr:to>
      <xdr:col>3</xdr:col>
      <xdr:colOff>180975</xdr:colOff>
      <xdr:row>48</xdr:row>
      <xdr:rowOff>19050</xdr:rowOff>
    </xdr:to>
    <xdr:sp macro="" textlink="">
      <xdr:nvSpPr>
        <xdr:cNvPr id="4" name="TextBox 3"/>
        <xdr:cNvSpPr txBox="1"/>
      </xdr:nvSpPr>
      <xdr:spPr>
        <a:xfrm>
          <a:off x="1543050" y="8915400"/>
          <a:ext cx="4667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T1.4.5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0</xdr:rowOff>
    </xdr:from>
    <xdr:to>
      <xdr:col>9</xdr:col>
      <xdr:colOff>476250</xdr:colOff>
      <xdr:row>17</xdr:row>
      <xdr:rowOff>19050</xdr:rowOff>
    </xdr:to>
    <xdr:sp macro="" textlink="">
      <xdr:nvSpPr>
        <xdr:cNvPr id="2" name="TextBox 1"/>
        <xdr:cNvSpPr txBox="1"/>
      </xdr:nvSpPr>
      <xdr:spPr>
        <a:xfrm>
          <a:off x="104775" y="190500"/>
          <a:ext cx="5857875" cy="306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CAPITAL EXPENDITURE:</a:t>
          </a: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&gt; For the year 2008/09 there was an increase of 3% from the original budget to adjustment budget. </a:t>
          </a:r>
        </a:p>
        <a:p>
          <a:r>
            <a:rPr lang="en-US" sz="1100" b="0" i="0" baseline="0" smtClean="0">
              <a:solidFill>
                <a:schemeClr val="dk1"/>
              </a:solidFill>
              <a:latin typeface="+mn-lt"/>
              <a:ea typeface="+mn-ea"/>
              <a:cs typeface="+mn-cs"/>
            </a:rPr>
            <a:t>    This was to accomodate for a project that was unbudgeted for.  There was an underexpenditure </a:t>
          </a:r>
        </a:p>
        <a:p>
          <a:r>
            <a:rPr lang="en-US" sz="1100" b="0" i="0" baseline="0" smtClean="0">
              <a:solidFill>
                <a:schemeClr val="dk1"/>
              </a:solidFill>
              <a:latin typeface="+mn-lt"/>
              <a:ea typeface="+mn-ea"/>
              <a:cs typeface="+mn-cs"/>
            </a:rPr>
            <a:t>    of 47% as the capital funds of R50m were only received during March and there was not enough  </a:t>
          </a:r>
        </a:p>
        <a:p>
          <a:r>
            <a:rPr lang="en-US" sz="1100" b="0" i="0" baseline="0" smtClean="0">
              <a:solidFill>
                <a:schemeClr val="dk1"/>
              </a:solidFill>
              <a:latin typeface="+mn-lt"/>
              <a:ea typeface="+mn-ea"/>
              <a:cs typeface="+mn-cs"/>
            </a:rPr>
            <a:t>    time for the full expenditure.</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&gt; For the year 2009/10 there was no increase between the original budget and adjustment budget.  </a:t>
          </a:r>
        </a:p>
        <a:p>
          <a:r>
            <a:rPr lang="en-US" sz="1100" b="0" i="0" baseline="0" smtClean="0">
              <a:solidFill>
                <a:schemeClr val="dk1"/>
              </a:solidFill>
              <a:latin typeface="+mn-lt"/>
              <a:ea typeface="+mn-ea"/>
              <a:cs typeface="+mn-cs"/>
            </a:rPr>
            <a:t>   However there was again underexpenditure 42%, as the bulk water project implementation did</a:t>
          </a:r>
        </a:p>
        <a:p>
          <a:r>
            <a:rPr lang="en-US" sz="1100" b="0" i="0" baseline="0" smtClean="0">
              <a:solidFill>
                <a:schemeClr val="dk1"/>
              </a:solidFill>
              <a:latin typeface="+mn-lt"/>
              <a:ea typeface="+mn-ea"/>
              <a:cs typeface="+mn-cs"/>
            </a:rPr>
            <a:t>   not take-off at the ideal speed.</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&gt;For the year 2010/11 there was significant increase of 202% due to the fact that the unspent </a:t>
          </a:r>
        </a:p>
        <a:p>
          <a:r>
            <a:rPr lang="en-US" sz="1100" b="0" i="0" baseline="0" smtClean="0">
              <a:solidFill>
                <a:schemeClr val="dk1"/>
              </a:solidFill>
              <a:latin typeface="+mn-lt"/>
              <a:ea typeface="+mn-ea"/>
              <a:cs typeface="+mn-cs"/>
            </a:rPr>
            <a:t>   portion of R29m was never rolled over from the previous financial year.  For the year under </a:t>
          </a:r>
        </a:p>
        <a:p>
          <a:r>
            <a:rPr lang="en-US" sz="1100" b="0" i="0" baseline="0" smtClean="0">
              <a:solidFill>
                <a:schemeClr val="dk1"/>
              </a:solidFill>
              <a:latin typeface="+mn-lt"/>
              <a:ea typeface="+mn-ea"/>
              <a:cs typeface="+mn-cs"/>
            </a:rPr>
            <a:t>   review there was an overexpenditure  of R9m mainly from R3m for INEP grant (electricity) and </a:t>
          </a:r>
        </a:p>
        <a:p>
          <a:r>
            <a:rPr lang="en-US" sz="1100" b="0" i="0" baseline="0" smtClean="0">
              <a:solidFill>
                <a:schemeClr val="dk1"/>
              </a:solidFill>
              <a:latin typeface="+mn-lt"/>
              <a:ea typeface="+mn-ea"/>
              <a:cs typeface="+mn-cs"/>
            </a:rPr>
            <a:t>   R6m from DWA (Regional Bulk Water)thus the difference. These were not budgeted for thus the </a:t>
          </a:r>
        </a:p>
        <a:p>
          <a:r>
            <a:rPr lang="en-US" sz="1100" b="0" i="0" baseline="0" smtClean="0">
              <a:solidFill>
                <a:schemeClr val="dk1"/>
              </a:solidFill>
              <a:latin typeface="+mn-lt"/>
              <a:ea typeface="+mn-ea"/>
              <a:cs typeface="+mn-cs"/>
            </a:rPr>
            <a:t>   difference.   </a:t>
          </a:r>
        </a:p>
        <a:p>
          <a:pPr algn="r"/>
          <a:r>
            <a:rPr lang="en-US" sz="1100" b="0" i="0" baseline="0" smtClean="0">
              <a:solidFill>
                <a:schemeClr val="dk1"/>
              </a:solidFill>
              <a:latin typeface="+mn-lt"/>
              <a:ea typeface="+mn-ea"/>
              <a:cs typeface="+mn-cs"/>
            </a:rPr>
            <a:t>T 1.4.5.1</a:t>
          </a:r>
          <a:endParaRPr lang="en-US" sz="1100" b="0" i="0"/>
        </a:p>
      </xdr:txBody>
    </xdr:sp>
    <xdr:clientData/>
  </xdr:twoCellAnchor>
  <xdr:twoCellAnchor>
    <xdr:from>
      <xdr:col>0</xdr:col>
      <xdr:colOff>104775</xdr:colOff>
      <xdr:row>17</xdr:row>
      <xdr:rowOff>104775</xdr:rowOff>
    </xdr:from>
    <xdr:to>
      <xdr:col>9</xdr:col>
      <xdr:colOff>428625</xdr:colOff>
      <xdr:row>28</xdr:row>
      <xdr:rowOff>66675</xdr:rowOff>
    </xdr:to>
    <xdr:sp macro="" textlink="">
      <xdr:nvSpPr>
        <xdr:cNvPr id="3" name="TextBox 2"/>
        <xdr:cNvSpPr txBox="1"/>
      </xdr:nvSpPr>
      <xdr:spPr>
        <a:xfrm>
          <a:off x="104775" y="3343275"/>
          <a:ext cx="581025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1.5. ORGANISATIONAL DEVELOPMENT OVERVIEW</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ORGANISATIONAL DEVELOPMENT PERFORMANCE</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has never had a comprehensive plan and subsequent development performance. During the current year under review a labour relations/skills development officer. A comprehensive plan has been outlined but to be effected during 2011/2012. A performance officer has also been appointed on an acting capacity, and the department should be fully capacitated and active during the 2011/2012.</a:t>
          </a:r>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T1.5.1</a:t>
          </a:r>
          <a:endParaRPr lang="en-US" sz="1100" b="0" i="0"/>
        </a:p>
      </xdr:txBody>
    </xdr:sp>
    <xdr:clientData/>
  </xdr:twoCellAnchor>
  <xdr:twoCellAnchor>
    <xdr:from>
      <xdr:col>0</xdr:col>
      <xdr:colOff>123825</xdr:colOff>
      <xdr:row>28</xdr:row>
      <xdr:rowOff>123825</xdr:rowOff>
    </xdr:from>
    <xdr:to>
      <xdr:col>9</xdr:col>
      <xdr:colOff>466725</xdr:colOff>
      <xdr:row>45</xdr:row>
      <xdr:rowOff>152400</xdr:rowOff>
    </xdr:to>
    <xdr:sp macro="" textlink="">
      <xdr:nvSpPr>
        <xdr:cNvPr id="4" name="TextBox 3"/>
        <xdr:cNvSpPr txBox="1"/>
      </xdr:nvSpPr>
      <xdr:spPr>
        <a:xfrm>
          <a:off x="123825" y="5457825"/>
          <a:ext cx="5829300" cy="326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baseline="0" smtClean="0">
              <a:solidFill>
                <a:schemeClr val="accent3"/>
              </a:solidFill>
              <a:latin typeface="+mn-lt"/>
              <a:ea typeface="+mn-ea"/>
              <a:cs typeface="+mn-cs"/>
            </a:rPr>
            <a:t>1.6. AUDITOR GENERAL REPORT</a:t>
          </a:r>
        </a:p>
        <a:p>
          <a:pPr algn="l"/>
          <a:endParaRPr lang="en-US" sz="1100" baseline="0" smtClean="0">
            <a:solidFill>
              <a:schemeClr val="dk1"/>
            </a:solidFill>
            <a:latin typeface="+mn-lt"/>
            <a:ea typeface="+mn-ea"/>
            <a:cs typeface="+mn-cs"/>
          </a:endParaRPr>
        </a:p>
        <a:p>
          <a:pPr algn="ctr"/>
          <a:r>
            <a:rPr lang="en-US" sz="1100" baseline="0" smtClean="0">
              <a:solidFill>
                <a:schemeClr val="dk1"/>
              </a:solidFill>
              <a:latin typeface="+mn-lt"/>
              <a:ea typeface="+mn-ea"/>
              <a:cs typeface="+mn-cs"/>
            </a:rPr>
            <a:t>AUDITOR GENERAL REPORT  2011/12</a:t>
          </a:r>
        </a:p>
        <a:p>
          <a:endParaRPr lang="en-US" sz="1100" b="1" i="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For the year under review the municipality had a </a:t>
          </a:r>
          <a:r>
            <a:rPr lang="en-US" sz="1100" b="1" i="0" baseline="0" smtClean="0">
              <a:solidFill>
                <a:schemeClr val="dk1"/>
              </a:solidFill>
              <a:latin typeface="+mn-lt"/>
              <a:ea typeface="+mn-ea"/>
              <a:cs typeface="+mn-cs"/>
            </a:rPr>
            <a:t>qualified opinion</a:t>
          </a:r>
          <a:r>
            <a:rPr lang="en-US" sz="1100" b="0" i="0" baseline="0" smtClean="0">
              <a:solidFill>
                <a:schemeClr val="dk1"/>
              </a:solidFill>
              <a:latin typeface="+mn-lt"/>
              <a:ea typeface="+mn-ea"/>
              <a:cs typeface="+mn-cs"/>
            </a:rPr>
            <a:t> by the Auditor General . </a:t>
          </a:r>
        </a:p>
        <a:p>
          <a:r>
            <a:rPr lang="en-US" sz="1100" b="0" i="0" baseline="0" smtClean="0">
              <a:solidFill>
                <a:schemeClr val="dk1"/>
              </a:solidFill>
              <a:latin typeface="+mn-lt"/>
              <a:ea typeface="+mn-ea"/>
              <a:cs typeface="+mn-cs"/>
            </a:rPr>
            <a:t>The following are some of the issues noted by the audit process:</a:t>
          </a:r>
        </a:p>
        <a:p>
          <a:r>
            <a:rPr lang="en-US" sz="1100" b="0" i="0" baseline="0" smtClean="0">
              <a:solidFill>
                <a:schemeClr val="dk1"/>
              </a:solidFill>
              <a:latin typeface="+mn-lt"/>
              <a:ea typeface="+mn-ea"/>
              <a:cs typeface="+mn-cs"/>
            </a:rPr>
            <a:t>&gt; Non-compliance with laws and regulations</a:t>
          </a:r>
        </a:p>
        <a:p>
          <a:r>
            <a:rPr lang="en-US" sz="1100" b="0" i="0" baseline="0" smtClean="0">
              <a:solidFill>
                <a:schemeClr val="dk1"/>
              </a:solidFill>
              <a:latin typeface="+mn-lt"/>
              <a:ea typeface="+mn-ea"/>
              <a:cs typeface="+mn-cs"/>
            </a:rPr>
            <a:t>&gt; Limitation of scope matters</a:t>
          </a:r>
        </a:p>
        <a:p>
          <a:r>
            <a:rPr lang="en-US" sz="1100" b="0" i="0" baseline="0" smtClean="0">
              <a:solidFill>
                <a:schemeClr val="dk1"/>
              </a:solidFill>
              <a:latin typeface="+mn-lt"/>
              <a:ea typeface="+mn-ea"/>
              <a:cs typeface="+mn-cs"/>
            </a:rPr>
            <a:t>&gt; Lack of implementation of internal controls</a:t>
          </a:r>
        </a:p>
        <a:p>
          <a:r>
            <a:rPr lang="en-US" sz="1100" b="0" i="0" baseline="0" smtClean="0">
              <a:solidFill>
                <a:schemeClr val="dk1"/>
              </a:solidFill>
              <a:latin typeface="+mn-lt"/>
              <a:ea typeface="+mn-ea"/>
              <a:cs typeface="+mn-cs"/>
            </a:rPr>
            <a:t>&gt; Non clearance of all prior year reported audit findings</a:t>
          </a:r>
        </a:p>
        <a:p>
          <a:r>
            <a:rPr lang="en-US" sz="1100" b="0" i="0" baseline="0" smtClean="0">
              <a:solidFill>
                <a:schemeClr val="dk1"/>
              </a:solidFill>
              <a:latin typeface="+mn-lt"/>
              <a:ea typeface="+mn-ea"/>
              <a:cs typeface="+mn-cs"/>
            </a:rPr>
            <a:t>&gt; Implementation of required GRAP standards</a:t>
          </a:r>
        </a:p>
        <a:p>
          <a:r>
            <a:rPr lang="en-US" sz="1100" b="0" i="0" baseline="0" smtClean="0">
              <a:solidFill>
                <a:schemeClr val="dk1"/>
              </a:solidFill>
              <a:latin typeface="+mn-lt"/>
              <a:ea typeface="+mn-ea"/>
              <a:cs typeface="+mn-cs"/>
            </a:rPr>
            <a:t>&gt; Unfilled key vacant positions impeding good quality information procressed and related reporting</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municipality has managed to be up to date with information processing  for the 2012 financial year. Submission of reports has significantly improved. The municipality has for the first time ensured that there are no backlog audits which hinder addressing prior year audit matters.  Key vacant positions will be fulfilled during the 2011/2012 financial year.</a:t>
          </a:r>
        </a:p>
        <a:p>
          <a:pPr algn="r"/>
          <a:r>
            <a:rPr lang="en-US" sz="1100" baseline="0" smtClean="0">
              <a:solidFill>
                <a:schemeClr val="dk1"/>
              </a:solidFill>
              <a:latin typeface="+mn-lt"/>
              <a:ea typeface="+mn-ea"/>
              <a:cs typeface="+mn-cs"/>
            </a:rPr>
            <a:t>T 1.6.1</a:t>
          </a:r>
          <a:endParaRPr lang="en-US" sz="1100"/>
        </a:p>
      </xdr:txBody>
    </xdr:sp>
    <xdr:clientData/>
  </xdr:twoCellAnchor>
  <xdr:twoCellAnchor>
    <xdr:from>
      <xdr:col>0</xdr:col>
      <xdr:colOff>133350</xdr:colOff>
      <xdr:row>29</xdr:row>
      <xdr:rowOff>171450</xdr:rowOff>
    </xdr:from>
    <xdr:to>
      <xdr:col>9</xdr:col>
      <xdr:colOff>466725</xdr:colOff>
      <xdr:row>29</xdr:row>
      <xdr:rowOff>173038</xdr:rowOff>
    </xdr:to>
    <xdr:cxnSp macro="">
      <xdr:nvCxnSpPr>
        <xdr:cNvPr id="5" name="Straight Connector 4"/>
        <xdr:cNvCxnSpPr/>
      </xdr:nvCxnSpPr>
      <xdr:spPr>
        <a:xfrm>
          <a:off x="133350" y="5695950"/>
          <a:ext cx="5819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21</xdr:row>
      <xdr:rowOff>114300</xdr:rowOff>
    </xdr:from>
    <xdr:to>
      <xdr:col>2</xdr:col>
      <xdr:colOff>676275</xdr:colOff>
      <xdr:row>39</xdr:row>
      <xdr:rowOff>31750</xdr:rowOff>
    </xdr:to>
    <xdr:sp macro="" textlink="">
      <xdr:nvSpPr>
        <xdr:cNvPr id="2" name="TextBox 1"/>
        <xdr:cNvSpPr txBox="1"/>
      </xdr:nvSpPr>
      <xdr:spPr>
        <a:xfrm>
          <a:off x="66675" y="4114800"/>
          <a:ext cx="1762125" cy="334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smtClean="0">
              <a:solidFill>
                <a:schemeClr val="dk1"/>
              </a:solidFill>
              <a:latin typeface="+mn-lt"/>
              <a:ea typeface="+mn-ea"/>
              <a:cs typeface="+mn-cs"/>
            </a:rPr>
            <a:t>COMMENT ON THE ANNUAL REPORT PROCESS:</a:t>
          </a:r>
        </a:p>
        <a:p>
          <a:r>
            <a:rPr lang="en-US" sz="1100" b="0" i="0" baseline="0" smtClean="0">
              <a:solidFill>
                <a:schemeClr val="dk1"/>
              </a:solidFill>
              <a:latin typeface="+mn-lt"/>
              <a:ea typeface="+mn-ea"/>
              <a:cs typeface="+mn-cs"/>
            </a:rPr>
            <a:t>An Annual Report requires a large volume of data from various sources so an early start and adherence to the timelines is imperative. This will ensure that we can submit a credible and detailed Annual Report timeously. This will also ensure that the municiplaity does not use the services of consultants, and thus save costs. This will ensure that the legislative requirements and compliance are adhered to. An early start also ensures that the budgeting process can start in ernst.  It is important to to submit the draft for audit purposes during August. </a:t>
          </a:r>
        </a:p>
        <a:p>
          <a:endParaRPr lang="en-US" sz="1100" b="0" i="0" baseline="0" smtClean="0">
            <a:solidFill>
              <a:schemeClr val="dk1"/>
            </a:solidFill>
            <a:latin typeface="+mn-lt"/>
            <a:ea typeface="+mn-ea"/>
            <a:cs typeface="+mn-cs"/>
          </a:endParaRPr>
        </a:p>
        <a:p>
          <a:r>
            <a:rPr lang="en-US" sz="1100" baseline="0" smtClean="0">
              <a:solidFill>
                <a:schemeClr val="dk1"/>
              </a:solidFill>
              <a:latin typeface="+mn-lt"/>
              <a:ea typeface="+mn-ea"/>
              <a:cs typeface="+mn-cs"/>
            </a:rPr>
            <a:t>It is essential that there is alignment between the IDP, Budget and Performance Management System for ease of refence and credible documents. This will allow for better monitoring and reporting to different stakeholders.</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Unfortunately the municipality failed to adhere to the aobementioned timelines, and thus the failure to submit the annual report as legislated. This was as a result of back to back audits, no  </a:t>
          </a:r>
          <a:r>
            <a:rPr lang="en-US" sz="1100" baseline="0">
              <a:solidFill>
                <a:schemeClr val="dk1"/>
              </a:solidFill>
              <a:latin typeface="+mn-lt"/>
              <a:ea typeface="+mn-ea"/>
              <a:cs typeface="+mn-cs"/>
            </a:rPr>
            <a:t>Performance Management  Unit in place and lack of data to compile the document.  However endeavours are underway to deal with the municipality's shortcomings, and for the next report the timelines could thus be adhered to and compliance can be achieved.</a:t>
          </a: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T1.7.1.1</a:t>
          </a:r>
          <a:endParaRPr lang="en-US" sz="1100"/>
        </a:p>
      </xdr:txBody>
    </xdr:sp>
    <xdr:clientData/>
  </xdr:twoCellAnchor>
  <xdr:twoCellAnchor>
    <xdr:from>
      <xdr:col>1</xdr:col>
      <xdr:colOff>4286250</xdr:colOff>
      <xdr:row>19</xdr:row>
      <xdr:rowOff>15875</xdr:rowOff>
    </xdr:from>
    <xdr:to>
      <xdr:col>2</xdr:col>
      <xdr:colOff>714375</xdr:colOff>
      <xdr:row>20</xdr:row>
      <xdr:rowOff>142875</xdr:rowOff>
    </xdr:to>
    <xdr:sp macro="" textlink="">
      <xdr:nvSpPr>
        <xdr:cNvPr id="3" name="TextBox 2"/>
        <xdr:cNvSpPr txBox="1"/>
      </xdr:nvSpPr>
      <xdr:spPr>
        <a:xfrm>
          <a:off x="1219200" y="3635375"/>
          <a:ext cx="6096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a:t>T</a:t>
          </a:r>
          <a:r>
            <a:rPr lang="en-ZA" sz="1100" baseline="0"/>
            <a:t> 1.7.1.</a:t>
          </a:r>
          <a:endParaRPr lang="en-Z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3</xdr:row>
      <xdr:rowOff>9526</xdr:rowOff>
    </xdr:from>
    <xdr:to>
      <xdr:col>9</xdr:col>
      <xdr:colOff>57150</xdr:colOff>
      <xdr:row>13</xdr:row>
      <xdr:rowOff>28575</xdr:rowOff>
    </xdr:to>
    <xdr:sp macro="" textlink="">
      <xdr:nvSpPr>
        <xdr:cNvPr id="2" name="TextBox 1"/>
        <xdr:cNvSpPr txBox="1"/>
      </xdr:nvSpPr>
      <xdr:spPr>
        <a:xfrm>
          <a:off x="180975" y="581026"/>
          <a:ext cx="5362575" cy="1924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INTRODUCTION TO GOVERNANCE</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local government sphere is one of the most important layer of government which is closer  to the community. The local government sphere has four components  that has positive  contribution  to service delivery and they are political and administrative governance, intergovernmental relations and lastly is public participation sphere.</a:t>
          </a: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r>
            <a:rPr lang="en-US" sz="1100" b="0" i="0" baseline="0" smtClean="0">
              <a:solidFill>
                <a:schemeClr val="dk1"/>
              </a:solidFill>
              <a:latin typeface="+mn-lt"/>
              <a:ea typeface="+mn-ea"/>
              <a:cs typeface="+mn-cs"/>
            </a:rPr>
            <a:t>T2.0.1</a:t>
          </a:r>
          <a:endParaRPr lang="en-US" sz="1100" b="0" i="0"/>
        </a:p>
      </xdr:txBody>
    </xdr:sp>
    <xdr:clientData/>
  </xdr:twoCellAnchor>
  <xdr:twoCellAnchor>
    <xdr:from>
      <xdr:col>0</xdr:col>
      <xdr:colOff>190500</xdr:colOff>
      <xdr:row>15</xdr:row>
      <xdr:rowOff>161925</xdr:rowOff>
    </xdr:from>
    <xdr:to>
      <xdr:col>9</xdr:col>
      <xdr:colOff>9525</xdr:colOff>
      <xdr:row>23</xdr:row>
      <xdr:rowOff>95250</xdr:rowOff>
    </xdr:to>
    <xdr:sp macro="" textlink="">
      <xdr:nvSpPr>
        <xdr:cNvPr id="3" name="TextBox 2"/>
        <xdr:cNvSpPr txBox="1"/>
      </xdr:nvSpPr>
      <xdr:spPr>
        <a:xfrm>
          <a:off x="190500" y="3019425"/>
          <a:ext cx="5305425"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INTRODUCTION TO POLITICAL AND ADMINISTRATIVE GOVERNANCE</a:t>
          </a: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the Constitution S151(3) states that the council of a municipality has the right to govern on its own initiative, the local government affairs of the local community. Tokologo Local Municipality is a collective plenary municiipality, which implies that the composition of the council is less than 10 members  and also the wards of the municipality are less than 10. </a:t>
          </a:r>
        </a:p>
        <a:p>
          <a:pPr algn="r"/>
          <a:r>
            <a:rPr lang="en-US" sz="1100" baseline="0" smtClean="0">
              <a:solidFill>
                <a:schemeClr val="dk1"/>
              </a:solidFill>
              <a:latin typeface="+mn-lt"/>
              <a:ea typeface="+mn-ea"/>
              <a:cs typeface="+mn-cs"/>
            </a:rPr>
            <a:t>T2.1.0</a:t>
          </a:r>
          <a:endParaRPr lang="en-US" sz="1100"/>
        </a:p>
      </xdr:txBody>
    </xdr:sp>
    <xdr:clientData/>
  </xdr:twoCellAnchor>
  <xdr:twoCellAnchor>
    <xdr:from>
      <xdr:col>0</xdr:col>
      <xdr:colOff>190500</xdr:colOff>
      <xdr:row>25</xdr:row>
      <xdr:rowOff>171450</xdr:rowOff>
    </xdr:from>
    <xdr:to>
      <xdr:col>9</xdr:col>
      <xdr:colOff>19050</xdr:colOff>
      <xdr:row>45</xdr:row>
      <xdr:rowOff>47625</xdr:rowOff>
    </xdr:to>
    <xdr:sp macro="" textlink="">
      <xdr:nvSpPr>
        <xdr:cNvPr id="4" name="TextBox 3"/>
        <xdr:cNvSpPr txBox="1"/>
      </xdr:nvSpPr>
      <xdr:spPr>
        <a:xfrm>
          <a:off x="190500" y="4933950"/>
          <a:ext cx="5314950"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2.1 POLITICAL GOVERNANCE</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INTRODUCTION TO POLITICAL GOVERNANCE</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Note: MFMA S52(a): The Mayor must provide general political guidance over the fiscal and financial affairs of the municipality. The Tokologo Local Municipality does not possess executive powers, and its council duties are conducted as a plenary collective component.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An Audit Committee was established in March 2011 whilst the oversight committee could not e established to the low capacity based municipality. The Tokologo Local Municiipality has no executive powers nor executive committee and the municipality collectivekly agreed to establish portfolio committee in order to fastrack service delivery and unlock challenges which are regarded as impediments trends in discharging its responsibilities.  The Mayor/Speaker  has been tasked to  lead finance and IDP portofolio committees and other councillors have been allocated different portflio responsiblities.</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a:t>
          </a:r>
          <a:endParaRPr lang="en-US" sz="1100"/>
        </a:p>
      </xdr:txBody>
    </xdr:sp>
    <xdr:clientData/>
  </xdr:twoCellAnchor>
  <xdr:twoCellAnchor>
    <xdr:from>
      <xdr:col>0</xdr:col>
      <xdr:colOff>222250</xdr:colOff>
      <xdr:row>27</xdr:row>
      <xdr:rowOff>106363</xdr:rowOff>
    </xdr:from>
    <xdr:to>
      <xdr:col>9</xdr:col>
      <xdr:colOff>19050</xdr:colOff>
      <xdr:row>27</xdr:row>
      <xdr:rowOff>127000</xdr:rowOff>
    </xdr:to>
    <xdr:cxnSp macro="">
      <xdr:nvCxnSpPr>
        <xdr:cNvPr id="5" name="Straight Connector 4"/>
        <xdr:cNvCxnSpPr/>
      </xdr:nvCxnSpPr>
      <xdr:spPr>
        <a:xfrm flipV="1">
          <a:off x="222250" y="5249863"/>
          <a:ext cx="5283200" cy="20637"/>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14</xdr:row>
      <xdr:rowOff>9525</xdr:rowOff>
    </xdr:from>
    <xdr:to>
      <xdr:col>8</xdr:col>
      <xdr:colOff>600075</xdr:colOff>
      <xdr:row>15</xdr:row>
      <xdr:rowOff>47625</xdr:rowOff>
    </xdr:to>
    <xdr:sp macro="" textlink="">
      <xdr:nvSpPr>
        <xdr:cNvPr id="6" name="TextBox 5"/>
        <xdr:cNvSpPr txBox="1"/>
      </xdr:nvSpPr>
      <xdr:spPr>
        <a:xfrm>
          <a:off x="180975" y="2676525"/>
          <a:ext cx="5295900" cy="2286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A: POLITICAL AND ADMINISTRATIVE GOVERNANCE</a:t>
          </a:r>
          <a:endParaRPr lang="en-US" sz="1100"/>
        </a:p>
      </xdr:txBody>
    </xdr:sp>
    <xdr:clientData/>
  </xdr:twoCellAnchor>
  <xdr:twoCellAnchor>
    <xdr:from>
      <xdr:col>0</xdr:col>
      <xdr:colOff>171450</xdr:colOff>
      <xdr:row>0</xdr:row>
      <xdr:rowOff>28575</xdr:rowOff>
    </xdr:from>
    <xdr:to>
      <xdr:col>9</xdr:col>
      <xdr:colOff>89595</xdr:colOff>
      <xdr:row>2</xdr:row>
      <xdr:rowOff>0</xdr:rowOff>
    </xdr:to>
    <xdr:sp macro="" textlink="">
      <xdr:nvSpPr>
        <xdr:cNvPr id="7" name="TextBox 6"/>
        <xdr:cNvSpPr txBox="1"/>
      </xdr:nvSpPr>
      <xdr:spPr>
        <a:xfrm>
          <a:off x="171450" y="28575"/>
          <a:ext cx="5404545" cy="352425"/>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2 - GOVERNANCE</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1</xdr:row>
      <xdr:rowOff>19050</xdr:rowOff>
    </xdr:from>
    <xdr:to>
      <xdr:col>9</xdr:col>
      <xdr:colOff>38100</xdr:colOff>
      <xdr:row>30</xdr:row>
      <xdr:rowOff>66675</xdr:rowOff>
    </xdr:to>
    <xdr:sp macro="" textlink="">
      <xdr:nvSpPr>
        <xdr:cNvPr id="2" name="TextBox 1"/>
        <xdr:cNvSpPr txBox="1"/>
      </xdr:nvSpPr>
      <xdr:spPr>
        <a:xfrm>
          <a:off x="190500" y="209550"/>
          <a:ext cx="5334000" cy="557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POLITICAL STRUCTURE</a:t>
          </a:r>
        </a:p>
        <a:p>
          <a:pPr algn="ctr"/>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latin typeface="+mn-lt"/>
              <a:ea typeface="+mn-ea"/>
              <a:cs typeface="+mn-cs"/>
            </a:rPr>
            <a:t> 		 </a:t>
          </a:r>
          <a:r>
            <a:rPr lang="en-US" sz="1100" b="1" baseline="0" smtClean="0">
              <a:solidFill>
                <a:schemeClr val="dk1"/>
              </a:solidFill>
              <a:latin typeface="+mn-lt"/>
              <a:ea typeface="+mn-ea"/>
              <a:cs typeface="+mn-cs"/>
            </a:rPr>
            <a:t>  MAYOR/SPEAKER</a:t>
          </a:r>
        </a:p>
        <a:p>
          <a:r>
            <a:rPr lang="en-US" sz="1100" baseline="0" smtClean="0">
              <a:solidFill>
                <a:schemeClr val="dk1"/>
              </a:solidFill>
              <a:latin typeface="+mn-lt"/>
              <a:ea typeface="+mn-ea"/>
              <a:cs typeface="+mn-cs"/>
            </a:rPr>
            <a:t>		   Mrs Kegomoditswe Gladys Mokhobo</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a:t>
          </a:r>
          <a:endParaRPr lang="en-US" sz="1100"/>
        </a:p>
      </xdr:txBody>
    </xdr:sp>
    <xdr:clientData/>
  </xdr:twoCellAnchor>
  <xdr:twoCellAnchor>
    <xdr:from>
      <xdr:col>0</xdr:col>
      <xdr:colOff>209550</xdr:colOff>
      <xdr:row>32</xdr:row>
      <xdr:rowOff>85725</xdr:rowOff>
    </xdr:from>
    <xdr:to>
      <xdr:col>9</xdr:col>
      <xdr:colOff>57150</xdr:colOff>
      <xdr:row>44</xdr:row>
      <xdr:rowOff>19050</xdr:rowOff>
    </xdr:to>
    <xdr:sp macro="" textlink="">
      <xdr:nvSpPr>
        <xdr:cNvPr id="3" name="TextBox 2"/>
        <xdr:cNvSpPr txBox="1"/>
      </xdr:nvSpPr>
      <xdr:spPr>
        <a:xfrm>
          <a:off x="209550" y="6181725"/>
          <a:ext cx="533400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COUNCILLORS</a:t>
          </a:r>
        </a:p>
        <a:p>
          <a:endParaRPr lang="en-US" sz="1100" b="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Tokologo Local Municipality </a:t>
          </a:r>
          <a:r>
            <a:rPr lang="en-US" sz="1100" b="0" i="0" baseline="0" smtClean="0">
              <a:solidFill>
                <a:schemeClr val="dk1"/>
              </a:solidFill>
              <a:latin typeface="+mn-lt"/>
              <a:ea typeface="+mn-ea"/>
              <a:cs typeface="+mn-cs"/>
            </a:rPr>
            <a:t> is a plenary municipality and therefore does not have a deputy mayor, chief whip, and no mayoral/executive committees. Councilors are ssigned portfolios.</a:t>
          </a:r>
        </a:p>
        <a:p>
          <a:endParaRPr lang="en-US" sz="1100" b="0" i="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council consist of eight councillors made up of four proportional representative and four ward councillors</a:t>
          </a: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T2.1.2</a:t>
          </a:r>
          <a:endParaRPr lang="en-US" sz="1100"/>
        </a:p>
      </xdr:txBody>
    </xdr:sp>
    <xdr:clientData/>
  </xdr:twoCellAnchor>
  <xdr:twoCellAnchor>
    <xdr:from>
      <xdr:col>1</xdr:col>
      <xdr:colOff>276225</xdr:colOff>
      <xdr:row>6</xdr:row>
      <xdr:rowOff>66675</xdr:rowOff>
    </xdr:from>
    <xdr:to>
      <xdr:col>7</xdr:col>
      <xdr:colOff>133351</xdr:colOff>
      <xdr:row>29</xdr:row>
      <xdr:rowOff>9525</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885825" y="1209675"/>
          <a:ext cx="3514726" cy="4324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419099</xdr:colOff>
      <xdr:row>2</xdr:row>
      <xdr:rowOff>114300</xdr:rowOff>
    </xdr:from>
    <xdr:to>
      <xdr:col>8</xdr:col>
      <xdr:colOff>600075</xdr:colOff>
      <xdr:row>12</xdr:row>
      <xdr:rowOff>104775</xdr:rowOff>
    </xdr:to>
    <xdr:sp macro="" textlink="">
      <xdr:nvSpPr>
        <xdr:cNvPr id="2" name="TextBox 1"/>
        <xdr:cNvSpPr txBox="1"/>
      </xdr:nvSpPr>
      <xdr:spPr>
        <a:xfrm>
          <a:off x="419099" y="495300"/>
          <a:ext cx="5057776"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POLITICAL DECISION-TAKING</a:t>
          </a:r>
        </a:p>
        <a:p>
          <a:endParaRPr lang="en-US" sz="1100" b="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Political decisions are taken through discussion and where there is disagreement, then the pending decisions are put to a vote where the majority rule will apply. The majority decision taken will then be adopted as a council resolution. Unfortunately the municiplaity has not kept stastics of how many decisions taken were subsequently implemented, however endeavours will be undertaken for the future.</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T2.1.3</a:t>
          </a:r>
          <a:endParaRPr lang="en-US" sz="1100"/>
        </a:p>
      </xdr:txBody>
    </xdr:sp>
    <xdr:clientData/>
  </xdr:twoCellAnchor>
  <xdr:twoCellAnchor>
    <xdr:from>
      <xdr:col>0</xdr:col>
      <xdr:colOff>447677</xdr:colOff>
      <xdr:row>19</xdr:row>
      <xdr:rowOff>19050</xdr:rowOff>
    </xdr:from>
    <xdr:to>
      <xdr:col>8</xdr:col>
      <xdr:colOff>571501</xdr:colOff>
      <xdr:row>39</xdr:row>
      <xdr:rowOff>171450</xdr:rowOff>
    </xdr:to>
    <xdr:sp macro="" textlink="">
      <xdr:nvSpPr>
        <xdr:cNvPr id="3" name="TextBox 2"/>
        <xdr:cNvSpPr txBox="1"/>
      </xdr:nvSpPr>
      <xdr:spPr>
        <a:xfrm>
          <a:off x="447677" y="3638550"/>
          <a:ext cx="5000624" cy="39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2.2 ADMINISTRATIVE GOVERNANCE</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INTRODUCTION TO ADMINISTRATIVE GOVERNANCE</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the MFMA 60(b): The Municipal Manager of a municipality is the accounting officer of the municipality for the purposes of this Act and must provide guidance on compliance with this Act to political structures; political office bearers, and officials of the municipality and any entity under the sole or shared control of the municipality. The accounting officer should ensure that strategic document of the municipality is developed , that is Integrated Development Plan as well as the Service Delivery and Budget Implementation Plan (SDBIP) are adopted by the council as envisaged by the MFMA. The SDBIP seeks to ensure effective monitoring of the execution of the budget, the performance management and achievement of service delivery objectives set by Council.</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T2.2.1</a:t>
          </a:r>
          <a:endParaRPr lang="en-US" sz="1100"/>
        </a:p>
      </xdr:txBody>
    </xdr:sp>
    <xdr:clientData/>
  </xdr:twoCellAnchor>
  <xdr:twoCellAnchor>
    <xdr:from>
      <xdr:col>0</xdr:col>
      <xdr:colOff>409575</xdr:colOff>
      <xdr:row>22</xdr:row>
      <xdr:rowOff>38100</xdr:rowOff>
    </xdr:from>
    <xdr:to>
      <xdr:col>8</xdr:col>
      <xdr:colOff>590550</xdr:colOff>
      <xdr:row>22</xdr:row>
      <xdr:rowOff>39688</xdr:rowOff>
    </xdr:to>
    <xdr:cxnSp macro="">
      <xdr:nvCxnSpPr>
        <xdr:cNvPr id="4" name="Straight Connector 3"/>
        <xdr:cNvCxnSpPr/>
      </xdr:nvCxnSpPr>
      <xdr:spPr>
        <a:xfrm>
          <a:off x="409575" y="4229100"/>
          <a:ext cx="5057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1</xdr:row>
      <xdr:rowOff>9526</xdr:rowOff>
    </xdr:from>
    <xdr:to>
      <xdr:col>9</xdr:col>
      <xdr:colOff>428625</xdr:colOff>
      <xdr:row>40</xdr:row>
      <xdr:rowOff>142876</xdr:rowOff>
    </xdr:to>
    <xdr:sp macro="" textlink="">
      <xdr:nvSpPr>
        <xdr:cNvPr id="2" name="TextBox 1"/>
        <xdr:cNvSpPr txBox="1"/>
      </xdr:nvSpPr>
      <xdr:spPr>
        <a:xfrm>
          <a:off x="190500" y="200026"/>
          <a:ext cx="5724525" cy="7562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TOP ADMINISTRATIVE STRUCTURE</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TIER 1			    </a:t>
          </a:r>
        </a:p>
        <a:p>
          <a:r>
            <a:rPr lang="en-US" sz="1100" b="1" baseline="0" smtClean="0">
              <a:solidFill>
                <a:schemeClr val="dk1"/>
              </a:solidFill>
              <a:latin typeface="+mn-lt"/>
              <a:ea typeface="+mn-ea"/>
              <a:cs typeface="+mn-cs"/>
            </a:rPr>
            <a:t>		   MUNICIPAL MANAGER</a:t>
          </a:r>
        </a:p>
        <a:p>
          <a:r>
            <a:rPr lang="en-US" sz="1100" baseline="0" smtClean="0">
              <a:solidFill>
                <a:schemeClr val="dk1"/>
              </a:solidFill>
              <a:latin typeface="+mn-lt"/>
              <a:ea typeface="+mn-ea"/>
              <a:cs typeface="+mn-cs"/>
            </a:rPr>
            <a:t>		   Adv. Leaoa Motlatsi Arnold Mofokeng</a:t>
          </a:r>
        </a:p>
        <a:p>
          <a:r>
            <a:rPr lang="en-US" sz="1100" b="1"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TIERS 2 </a:t>
          </a:r>
        </a:p>
        <a:p>
          <a:r>
            <a:rPr lang="en-US" sz="1100" b="1" baseline="0" smtClean="0">
              <a:solidFill>
                <a:schemeClr val="dk1"/>
              </a:solidFill>
              <a:latin typeface="+mn-lt"/>
              <a:ea typeface="+mn-ea"/>
              <a:cs typeface="+mn-cs"/>
            </a:rPr>
            <a:t>		   SENIOR MANAGER: Chief Financial Officer</a:t>
          </a:r>
        </a:p>
        <a:p>
          <a:r>
            <a:rPr lang="en-US" sz="1100" baseline="0" smtClean="0">
              <a:solidFill>
                <a:schemeClr val="dk1"/>
              </a:solidFill>
              <a:latin typeface="+mn-lt"/>
              <a:ea typeface="+mn-ea"/>
              <a:cs typeface="+mn-cs"/>
            </a:rPr>
            <a:t>		   Mrs Mathapelo Olriena Masisi (acting from 18 May 2012)</a:t>
          </a:r>
        </a:p>
        <a:p>
          <a:r>
            <a:rPr lang="en-US" sz="1100"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aseline="0" smtClean="0">
              <a:solidFill>
                <a:schemeClr val="dk1"/>
              </a:solidFill>
              <a:latin typeface="+mn-lt"/>
              <a:ea typeface="+mn-ea"/>
              <a:cs typeface="+mn-cs"/>
            </a:rPr>
            <a:t>		   </a:t>
          </a:r>
        </a:p>
        <a:p>
          <a:r>
            <a:rPr lang="en-US" sz="1100" b="1" baseline="0" smtClean="0">
              <a:solidFill>
                <a:schemeClr val="dk1"/>
              </a:solidFill>
              <a:latin typeface="+mn-lt"/>
              <a:ea typeface="+mn-ea"/>
              <a:cs typeface="+mn-cs"/>
            </a:rPr>
            <a:t>		   </a:t>
          </a:r>
          <a:r>
            <a:rPr lang="en-US" sz="1100" b="1" baseline="0">
              <a:solidFill>
                <a:schemeClr val="dk1"/>
              </a:solidFill>
              <a:latin typeface="+mn-lt"/>
              <a:ea typeface="+mn-ea"/>
              <a:cs typeface="+mn-cs"/>
            </a:rPr>
            <a:t>SENIOR MANAGER: Technical Manager</a:t>
          </a:r>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		   Mr Moleleki Joseph Chakane (</a:t>
          </a:r>
          <a:r>
            <a:rPr lang="en-US" sz="1100" baseline="0">
              <a:solidFill>
                <a:schemeClr val="dk1"/>
              </a:solidFill>
              <a:latin typeface="+mn-lt"/>
              <a:ea typeface="+mn-ea"/>
              <a:cs typeface="+mn-cs"/>
            </a:rPr>
            <a:t>acting from 18 May 2012</a:t>
          </a:r>
          <a:r>
            <a:rPr lang="en-US" sz="1100" baseline="0" smtClean="0">
              <a:solidFill>
                <a:schemeClr val="dk1"/>
              </a:solidFill>
              <a:latin typeface="+mn-lt"/>
              <a:ea typeface="+mn-ea"/>
              <a:cs typeface="+mn-cs"/>
            </a:rPr>
            <a: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a:t>
          </a:r>
        </a:p>
        <a:p>
          <a:endParaRPr lang="en-US" sz="1100"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		   </a:t>
          </a:r>
          <a:r>
            <a:rPr lang="en-US" sz="1100" b="1" baseline="0">
              <a:solidFill>
                <a:schemeClr val="dk1"/>
              </a:solidFill>
              <a:latin typeface="+mn-lt"/>
              <a:ea typeface="+mn-ea"/>
              <a:cs typeface="+mn-cs"/>
            </a:rPr>
            <a:t>SENIOR MANAGER: Corporate Manager</a:t>
          </a:r>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		   Vacant</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a:t>
          </a:r>
          <a:r>
            <a:rPr lang="en-US" sz="1100" b="1" baseline="0">
              <a:solidFill>
                <a:schemeClr val="dk1"/>
              </a:solidFill>
              <a:latin typeface="+mn-lt"/>
              <a:ea typeface="+mn-ea"/>
              <a:cs typeface="+mn-cs"/>
            </a:rPr>
            <a:t>TIERS 3 </a:t>
          </a:r>
          <a:endParaRPr lang="en-US" sz="1100" baseline="0" smtClean="0">
            <a:solidFill>
              <a:schemeClr val="dk1"/>
            </a:solidFill>
            <a:latin typeface="+mn-lt"/>
            <a:ea typeface="+mn-ea"/>
            <a:cs typeface="+mn-cs"/>
          </a:endParaRPr>
        </a:p>
        <a:p>
          <a:pPr fontAlgn="base"/>
          <a:r>
            <a:rPr lang="en-US" sz="1100" baseline="0" smtClean="0">
              <a:solidFill>
                <a:schemeClr val="dk1"/>
              </a:solidFill>
              <a:latin typeface="+mn-lt"/>
              <a:ea typeface="+mn-ea"/>
              <a:cs typeface="+mn-cs"/>
            </a:rPr>
            <a:t>		   </a:t>
          </a:r>
          <a:r>
            <a:rPr lang="en-US" sz="1100" b="1" baseline="0">
              <a:solidFill>
                <a:schemeClr val="dk1"/>
              </a:solidFill>
              <a:latin typeface="+mn-lt"/>
              <a:ea typeface="+mn-ea"/>
              <a:cs typeface="+mn-cs"/>
            </a:rPr>
            <a:t>MANAGER: IDP Manager</a:t>
          </a:r>
        </a:p>
        <a:p>
          <a:r>
            <a:rPr lang="en-US" sz="1100" baseline="0">
              <a:solidFill>
                <a:schemeClr val="dk1"/>
              </a:solidFill>
              <a:latin typeface="+mn-lt"/>
              <a:ea typeface="+mn-ea"/>
              <a:cs typeface="+mn-cs"/>
            </a:rPr>
            <a:t>		   Mr  John Medupi Nkwadipo</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T2.2.2</a:t>
          </a:r>
        </a:p>
        <a:p>
          <a:pPr algn="r"/>
          <a:endParaRPr lang="en-US" sz="1100"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xdr:txBody>
    </xdr:sp>
    <xdr:clientData/>
  </xdr:twoCellAnchor>
  <xdr:twoCellAnchor editAs="oneCell">
    <xdr:from>
      <xdr:col>3</xdr:col>
      <xdr:colOff>523875</xdr:colOff>
      <xdr:row>6</xdr:row>
      <xdr:rowOff>1</xdr:rowOff>
    </xdr:from>
    <xdr:to>
      <xdr:col>6</xdr:col>
      <xdr:colOff>247650</xdr:colOff>
      <xdr:row>18</xdr:row>
      <xdr:rowOff>39766</xdr:rowOff>
    </xdr:to>
    <xdr:pic>
      <xdr:nvPicPr>
        <xdr:cNvPr id="3" name="Picture 2" descr="C:\Documents and Settings\Mpho\Desktop\TLM 2011-2012\Annual Report 2011-2012\Information\_MG_0028.JPG"/>
        <xdr:cNvPicPr/>
      </xdr:nvPicPr>
      <xdr:blipFill>
        <a:blip xmlns:r="http://schemas.openxmlformats.org/officeDocument/2006/relationships" r:embed="rId1" cstate="print"/>
        <a:srcRect/>
        <a:stretch>
          <a:fillRect/>
        </a:stretch>
      </xdr:blipFill>
      <xdr:spPr bwMode="auto">
        <a:xfrm>
          <a:off x="2352675" y="1143001"/>
          <a:ext cx="1552575" cy="2325765"/>
        </a:xfrm>
        <a:prstGeom prst="rect">
          <a:avLst/>
        </a:prstGeom>
        <a:noFill/>
        <a:ln w="9525">
          <a:noFill/>
          <a:miter lim="800000"/>
          <a:headEnd/>
          <a:tailEnd/>
        </a:ln>
      </xdr:spPr>
    </xdr:pic>
    <xdr:clientData/>
  </xdr:twoCellAnchor>
  <xdr:twoCellAnchor>
    <xdr:from>
      <xdr:col>0</xdr:col>
      <xdr:colOff>180975</xdr:colOff>
      <xdr:row>38</xdr:row>
      <xdr:rowOff>180975</xdr:rowOff>
    </xdr:from>
    <xdr:to>
      <xdr:col>9</xdr:col>
      <xdr:colOff>428625</xdr:colOff>
      <xdr:row>39</xdr:row>
      <xdr:rowOff>0</xdr:rowOff>
    </xdr:to>
    <xdr:cxnSp macro="">
      <xdr:nvCxnSpPr>
        <xdr:cNvPr id="4" name="Straight Connector 3"/>
        <xdr:cNvCxnSpPr/>
      </xdr:nvCxnSpPr>
      <xdr:spPr>
        <a:xfrm>
          <a:off x="180975" y="7419975"/>
          <a:ext cx="57340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419099</xdr:colOff>
      <xdr:row>2</xdr:row>
      <xdr:rowOff>114300</xdr:rowOff>
    </xdr:from>
    <xdr:to>
      <xdr:col>9</xdr:col>
      <xdr:colOff>28575</xdr:colOff>
      <xdr:row>15</xdr:row>
      <xdr:rowOff>152400</xdr:rowOff>
    </xdr:to>
    <xdr:sp macro="" textlink="">
      <xdr:nvSpPr>
        <xdr:cNvPr id="2" name="TextBox 1"/>
        <xdr:cNvSpPr txBox="1"/>
      </xdr:nvSpPr>
      <xdr:spPr>
        <a:xfrm>
          <a:off x="419099" y="495300"/>
          <a:ext cx="5095876"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INTRODUCTION TO CO-OPERATIVE GOVERNANCE AND INTERGOVERNMENTAL RELATIONS</a:t>
          </a:r>
        </a:p>
        <a:p>
          <a:pPr algn="ctr"/>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Municipal Systems Act Section 3 requires that municipalities exercise their executive and legislative authority within the constitutional system of co-operative governance envisage in the Constitution S41. </a:t>
          </a:r>
        </a:p>
        <a:p>
          <a:endParaRPr lang="en-US" sz="1100"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ZA" sz="1100">
              <a:solidFill>
                <a:schemeClr val="dk1"/>
              </a:solidFill>
              <a:latin typeface="+mn-lt"/>
              <a:ea typeface="+mn-ea"/>
              <a:cs typeface="+mn-cs"/>
            </a:rPr>
            <a:t>The Tokologo Local Municipality acknowledges the level of partnerships by government sector departments in accelerating implementation of capital projects. The collective partnership has assisted the municipality to re-engineer its efforts to speed up the process of service delivery to communities of Tokologo Municipality.  The sector department that partnered with the municipality are water affairs, corporative governance and traditional affairs as well as human settlement.</a:t>
          </a:r>
        </a:p>
        <a:p>
          <a:endParaRPr lang="en-US" sz="1100"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pPr algn="r"/>
          <a:endParaRPr lang="en-US" sz="1100"/>
        </a:p>
      </xdr:txBody>
    </xdr:sp>
    <xdr:clientData/>
  </xdr:twoCellAnchor>
  <xdr:twoCellAnchor>
    <xdr:from>
      <xdr:col>0</xdr:col>
      <xdr:colOff>447677</xdr:colOff>
      <xdr:row>16</xdr:row>
      <xdr:rowOff>123825</xdr:rowOff>
    </xdr:from>
    <xdr:to>
      <xdr:col>8</xdr:col>
      <xdr:colOff>581025</xdr:colOff>
      <xdr:row>25</xdr:row>
      <xdr:rowOff>76200</xdr:rowOff>
    </xdr:to>
    <xdr:sp macro="" textlink="">
      <xdr:nvSpPr>
        <xdr:cNvPr id="3" name="TextBox 2"/>
        <xdr:cNvSpPr txBox="1"/>
      </xdr:nvSpPr>
      <xdr:spPr>
        <a:xfrm>
          <a:off x="447677" y="3171825"/>
          <a:ext cx="5010148"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2.2 ADMINISTRATIVE GOVERNANCE</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NATIONAL INTERGOVERNMENTAL STRUCTURES</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participate in forum that are provincially based and not at national level or structures.</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T2.3.1</a:t>
          </a:r>
          <a:endParaRPr lang="en-US" sz="1000" b="1" baseline="0" smtClean="0">
            <a:solidFill>
              <a:schemeClr val="accent3"/>
            </a:solidFill>
            <a:latin typeface="+mn-lt"/>
            <a:ea typeface="+mn-ea"/>
            <a:cs typeface="+mn-cs"/>
          </a:endParaRPr>
        </a:p>
      </xdr:txBody>
    </xdr:sp>
    <xdr:clientData/>
  </xdr:twoCellAnchor>
  <xdr:twoCellAnchor>
    <xdr:from>
      <xdr:col>0</xdr:col>
      <xdr:colOff>438150</xdr:colOff>
      <xdr:row>17</xdr:row>
      <xdr:rowOff>161925</xdr:rowOff>
    </xdr:from>
    <xdr:to>
      <xdr:col>9</xdr:col>
      <xdr:colOff>9525</xdr:colOff>
      <xdr:row>17</xdr:row>
      <xdr:rowOff>163513</xdr:rowOff>
    </xdr:to>
    <xdr:cxnSp macro="">
      <xdr:nvCxnSpPr>
        <xdr:cNvPr id="4" name="Straight Connector 3"/>
        <xdr:cNvCxnSpPr/>
      </xdr:nvCxnSpPr>
      <xdr:spPr>
        <a:xfrm>
          <a:off x="438150" y="3400425"/>
          <a:ext cx="5057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28</xdr:row>
      <xdr:rowOff>180975</xdr:rowOff>
    </xdr:from>
    <xdr:to>
      <xdr:col>8</xdr:col>
      <xdr:colOff>600075</xdr:colOff>
      <xdr:row>40</xdr:row>
      <xdr:rowOff>0</xdr:rowOff>
    </xdr:to>
    <xdr:sp macro="" textlink="">
      <xdr:nvSpPr>
        <xdr:cNvPr id="5" name="TextBox 4"/>
        <xdr:cNvSpPr txBox="1"/>
      </xdr:nvSpPr>
      <xdr:spPr>
        <a:xfrm>
          <a:off x="485775" y="5514975"/>
          <a:ext cx="499110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PROVINCIAL INTERGOVERNMENTAL STRUCTURE</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Tokologo Local Municipality is partaking in provincial structures that are directly contributing to service delivery . The municipality only participates in forums at prvincial levels with sector departments like premier's office, corporative governance and traditonal affairs, human settlement andpublic works just ot mention a few of them. </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T2.3.2</a:t>
          </a:r>
          <a:endParaRPr lang="en-US" sz="1100"/>
        </a:p>
      </xdr:txBody>
    </xdr:sp>
    <xdr:clientData/>
  </xdr:twoCellAnchor>
  <xdr:twoCellAnchor>
    <xdr:from>
      <xdr:col>0</xdr:col>
      <xdr:colOff>438150</xdr:colOff>
      <xdr:row>0</xdr:row>
      <xdr:rowOff>180975</xdr:rowOff>
    </xdr:from>
    <xdr:to>
      <xdr:col>8</xdr:col>
      <xdr:colOff>600075</xdr:colOff>
      <xdr:row>2</xdr:row>
      <xdr:rowOff>76200</xdr:rowOff>
    </xdr:to>
    <xdr:sp macro="" textlink="">
      <xdr:nvSpPr>
        <xdr:cNvPr id="6" name="TextBox 5"/>
        <xdr:cNvSpPr txBox="1"/>
      </xdr:nvSpPr>
      <xdr:spPr>
        <a:xfrm>
          <a:off x="438150" y="180975"/>
          <a:ext cx="5038725" cy="2762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B: INTERGOVERNMENTAL RELATIONS</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419099</xdr:colOff>
      <xdr:row>2</xdr:row>
      <xdr:rowOff>114301</xdr:rowOff>
    </xdr:from>
    <xdr:to>
      <xdr:col>8</xdr:col>
      <xdr:colOff>600075</xdr:colOff>
      <xdr:row>9</xdr:row>
      <xdr:rowOff>9525</xdr:rowOff>
    </xdr:to>
    <xdr:sp macro="" textlink="">
      <xdr:nvSpPr>
        <xdr:cNvPr id="2" name="TextBox 1"/>
        <xdr:cNvSpPr txBox="1"/>
      </xdr:nvSpPr>
      <xdr:spPr>
        <a:xfrm>
          <a:off x="419099" y="495301"/>
          <a:ext cx="5057776"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RELATIONSHIPS WITH MUNICIPAL ENTITITIES</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Tokologo Local Municipality does not have any municpal entities.</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T2.3.3</a:t>
          </a:r>
          <a:endParaRPr lang="en-US" sz="1100"/>
        </a:p>
      </xdr:txBody>
    </xdr:sp>
    <xdr:clientData/>
  </xdr:twoCellAnchor>
  <xdr:twoCellAnchor>
    <xdr:from>
      <xdr:col>0</xdr:col>
      <xdr:colOff>447675</xdr:colOff>
      <xdr:row>14</xdr:row>
      <xdr:rowOff>171451</xdr:rowOff>
    </xdr:from>
    <xdr:to>
      <xdr:col>8</xdr:col>
      <xdr:colOff>600075</xdr:colOff>
      <xdr:row>25</xdr:row>
      <xdr:rowOff>133351</xdr:rowOff>
    </xdr:to>
    <xdr:sp macro="" textlink="">
      <xdr:nvSpPr>
        <xdr:cNvPr id="3" name="TextBox 2"/>
        <xdr:cNvSpPr txBox="1"/>
      </xdr:nvSpPr>
      <xdr:spPr>
        <a:xfrm>
          <a:off x="447675" y="2838451"/>
          <a:ext cx="502920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DISTRICT INTERGOVERNMENTAL STRUCTURES</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We participate in regular  district forums wherein ideas are shared and challenges identified, and a common ground is reached in addressing matters of mutual interest. From time to time financial assistance is sourced from the district municipality.</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T2.3.4</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419099</xdr:colOff>
      <xdr:row>3</xdr:row>
      <xdr:rowOff>57151</xdr:rowOff>
    </xdr:from>
    <xdr:to>
      <xdr:col>8</xdr:col>
      <xdr:colOff>581025</xdr:colOff>
      <xdr:row>16</xdr:row>
      <xdr:rowOff>142875</xdr:rowOff>
    </xdr:to>
    <xdr:sp macro="" textlink="">
      <xdr:nvSpPr>
        <xdr:cNvPr id="2" name="TextBox 1"/>
        <xdr:cNvSpPr txBox="1"/>
      </xdr:nvSpPr>
      <xdr:spPr>
        <a:xfrm>
          <a:off x="419099" y="628651"/>
          <a:ext cx="5038726" cy="2562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OVERVIEW OF PUBLIC ACCOUNTABILITY AND PARTICIPATION</a:t>
          </a:r>
        </a:p>
        <a:p>
          <a:pPr algn="ctr"/>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MSA S15(b): requires a municipality to establish and organise its administration to facilitate and a culture of accountability amongst its staff. S16(i): states that a municipality must develop a system of municipal governance that compliments formal representative governance with a system of participatory governance. S18(i)(d): requires a municipality to supply its community with information concerning municipal governance , management and development.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IDP public participation and consultation as well as ward committees fnctionability add value to public accountability and participation.</a:t>
          </a: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 2.4.0</a:t>
          </a:r>
          <a:endParaRPr lang="en-US" sz="1100"/>
        </a:p>
      </xdr:txBody>
    </xdr:sp>
    <xdr:clientData/>
  </xdr:twoCellAnchor>
  <xdr:twoCellAnchor>
    <xdr:from>
      <xdr:col>0</xdr:col>
      <xdr:colOff>495303</xdr:colOff>
      <xdr:row>17</xdr:row>
      <xdr:rowOff>95250</xdr:rowOff>
    </xdr:from>
    <xdr:to>
      <xdr:col>8</xdr:col>
      <xdr:colOff>600075</xdr:colOff>
      <xdr:row>34</xdr:row>
      <xdr:rowOff>47625</xdr:rowOff>
    </xdr:to>
    <xdr:sp macro="" textlink="">
      <xdr:nvSpPr>
        <xdr:cNvPr id="3" name="TextBox 2"/>
        <xdr:cNvSpPr txBox="1"/>
      </xdr:nvSpPr>
      <xdr:spPr>
        <a:xfrm>
          <a:off x="495303" y="3333750"/>
          <a:ext cx="4981572" cy="319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2.4 PUBLIC MEETINGS</a:t>
          </a:r>
        </a:p>
        <a:p>
          <a:endParaRPr lang="en-US" sz="1000" b="1" baseline="0" smtClean="0">
            <a:solidFill>
              <a:schemeClr val="accent3"/>
            </a:solidFill>
            <a:latin typeface="+mn-lt"/>
            <a:ea typeface="+mn-ea"/>
            <a:cs typeface="+mn-cs"/>
          </a:endParaRPr>
        </a:p>
        <a:p>
          <a:endParaRPr lang="en-US" sz="1000" b="1" baseline="0" smtClean="0">
            <a:solidFill>
              <a:schemeClr val="accent3"/>
            </a:solidFill>
            <a:latin typeface="+mn-lt"/>
            <a:ea typeface="+mn-ea"/>
            <a:cs typeface="+mn-cs"/>
          </a:endParaRPr>
        </a:p>
        <a:p>
          <a:pPr algn="ctr"/>
          <a:r>
            <a:rPr lang="en-US" b="1" smtClean="0"/>
            <a:t>COMMUNICATION, PARTICIPATION AND FORUMS</a:t>
          </a:r>
        </a:p>
        <a:p>
          <a:endParaRPr lang="en-US" sz="1100" baseline="0" smtClean="0">
            <a:solidFill>
              <a:schemeClr val="dk1"/>
            </a:solidFill>
            <a:latin typeface="+mn-lt"/>
            <a:ea typeface="+mn-ea"/>
            <a:cs typeface="+mn-cs"/>
          </a:endParaRPr>
        </a:p>
        <a:p>
          <a:r>
            <a:rPr lang="en-ZA" sz="1100">
              <a:solidFill>
                <a:schemeClr val="dk1"/>
              </a:solidFill>
              <a:latin typeface="+mn-lt"/>
              <a:ea typeface="+mn-ea"/>
              <a:cs typeface="+mn-cs"/>
            </a:rPr>
            <a:t>The methods used to conduct direct contact with the community are as follows:</a:t>
          </a:r>
        </a:p>
        <a:p>
          <a:r>
            <a:rPr lang="en-ZA" sz="1100">
              <a:solidFill>
                <a:schemeClr val="dk1"/>
              </a:solidFill>
              <a:latin typeface="+mn-lt"/>
              <a:ea typeface="+mn-ea"/>
              <a:cs typeface="+mn-cs"/>
            </a:rPr>
            <a:t> </a:t>
          </a:r>
        </a:p>
        <a:p>
          <a:pPr lvl="0"/>
          <a:r>
            <a:rPr lang="en-ZA" sz="1100">
              <a:solidFill>
                <a:schemeClr val="dk1"/>
              </a:solidFill>
              <a:latin typeface="+mn-lt"/>
              <a:ea typeface="+mn-ea"/>
              <a:cs typeface="+mn-cs"/>
            </a:rPr>
            <a:t>- Community mass meeting ( through IDP consultation and ward based meetings)</a:t>
          </a:r>
        </a:p>
        <a:p>
          <a:pPr lvl="0"/>
          <a:r>
            <a:rPr lang="en-ZA" sz="1100">
              <a:solidFill>
                <a:schemeClr val="dk1"/>
              </a:solidFill>
              <a:latin typeface="+mn-lt"/>
              <a:ea typeface="+mn-ea"/>
              <a:cs typeface="+mn-cs"/>
            </a:rPr>
            <a:t>- Front desk interface </a:t>
          </a:r>
        </a:p>
        <a:p>
          <a:pPr lvl="0"/>
          <a:r>
            <a:rPr lang="en-ZA" sz="1100">
              <a:solidFill>
                <a:schemeClr val="dk1"/>
              </a:solidFill>
              <a:latin typeface="+mn-lt"/>
              <a:ea typeface="+mn-ea"/>
              <a:cs typeface="+mn-cs"/>
            </a:rPr>
            <a:t>- Stakeholder’s meetings ( meetings with stakeholders like NGO’s, CBO’s, Farmers and Tax-payer’s associations)</a:t>
          </a:r>
        </a:p>
        <a:p>
          <a:pPr lvl="0"/>
          <a:r>
            <a:rPr lang="en-ZA" sz="1100">
              <a:solidFill>
                <a:schemeClr val="dk1"/>
              </a:solidFill>
              <a:latin typeface="+mn-lt"/>
              <a:ea typeface="+mn-ea"/>
              <a:cs typeface="+mn-cs"/>
            </a:rPr>
            <a:t>- Complain management system, this is done through complains and suggestion register placed in all municipal offices.</a:t>
          </a:r>
        </a:p>
        <a:p>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T2.4.1</a:t>
          </a:r>
          <a:endParaRPr lang="en-US" sz="1000" b="1" baseline="0" smtClean="0">
            <a:solidFill>
              <a:schemeClr val="accent3"/>
            </a:solidFill>
            <a:latin typeface="+mn-lt"/>
            <a:ea typeface="+mn-ea"/>
            <a:cs typeface="+mn-cs"/>
          </a:endParaRPr>
        </a:p>
      </xdr:txBody>
    </xdr:sp>
    <xdr:clientData/>
  </xdr:twoCellAnchor>
  <xdr:twoCellAnchor>
    <xdr:from>
      <xdr:col>0</xdr:col>
      <xdr:colOff>457200</xdr:colOff>
      <xdr:row>18</xdr:row>
      <xdr:rowOff>133350</xdr:rowOff>
    </xdr:from>
    <xdr:to>
      <xdr:col>9</xdr:col>
      <xdr:colOff>28575</xdr:colOff>
      <xdr:row>18</xdr:row>
      <xdr:rowOff>134938</xdr:rowOff>
    </xdr:to>
    <xdr:cxnSp macro="">
      <xdr:nvCxnSpPr>
        <xdr:cNvPr id="4" name="Straight Connector 3"/>
        <xdr:cNvCxnSpPr/>
      </xdr:nvCxnSpPr>
      <xdr:spPr>
        <a:xfrm>
          <a:off x="457200" y="3562350"/>
          <a:ext cx="5057775"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438150</xdr:colOff>
      <xdr:row>0</xdr:row>
      <xdr:rowOff>180975</xdr:rowOff>
    </xdr:from>
    <xdr:to>
      <xdr:col>8</xdr:col>
      <xdr:colOff>600075</xdr:colOff>
      <xdr:row>2</xdr:row>
      <xdr:rowOff>76200</xdr:rowOff>
    </xdr:to>
    <xdr:sp macro="" textlink="">
      <xdr:nvSpPr>
        <xdr:cNvPr id="5" name="TextBox 4"/>
        <xdr:cNvSpPr txBox="1"/>
      </xdr:nvSpPr>
      <xdr:spPr>
        <a:xfrm>
          <a:off x="438150" y="180975"/>
          <a:ext cx="5038725" cy="2762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C: PUBLIC ACCOUNTABILITY AND PARTICIPATION</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2</xdr:row>
      <xdr:rowOff>85725</xdr:rowOff>
    </xdr:from>
    <xdr:to>
      <xdr:col>7</xdr:col>
      <xdr:colOff>1971675</xdr:colOff>
      <xdr:row>13</xdr:row>
      <xdr:rowOff>9525</xdr:rowOff>
    </xdr:to>
    <xdr:sp macro="" textlink="">
      <xdr:nvSpPr>
        <xdr:cNvPr id="2" name="TextBox 1"/>
        <xdr:cNvSpPr txBox="1"/>
      </xdr:nvSpPr>
      <xdr:spPr>
        <a:xfrm>
          <a:off x="28575" y="466725"/>
          <a:ext cx="4848225"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WARD COMMITTEES</a:t>
          </a:r>
        </a:p>
        <a:p>
          <a:r>
            <a:rPr lang="en-US" sz="1100" baseline="0" smtClean="0">
              <a:solidFill>
                <a:schemeClr val="dk1"/>
              </a:solidFill>
              <a:latin typeface="+mn-lt"/>
              <a:ea typeface="+mn-ea"/>
              <a:cs typeface="+mn-cs"/>
            </a:rPr>
            <a:t>Unfortunately Tokologo Local Municipality only coordinated ward committee towards end of the financial year 2010/11. The schedule of public meetings was only conducted during IDP public particpation meetings and also during drafting of budget which the various wards were used as area of focus. The record keeping of public meetings has been poor, and the information available does not suffice to provide quality statistics as required below.</a:t>
          </a: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T2.4.2</a:t>
          </a:r>
          <a:endParaRPr lang="en-US" sz="1100"/>
        </a:p>
      </xdr:txBody>
    </xdr:sp>
    <xdr:clientData/>
  </xdr:twoCellAnchor>
  <xdr:twoCellAnchor>
    <xdr:from>
      <xdr:col>1</xdr:col>
      <xdr:colOff>142875</xdr:colOff>
      <xdr:row>17</xdr:row>
      <xdr:rowOff>114300</xdr:rowOff>
    </xdr:from>
    <xdr:to>
      <xdr:col>5</xdr:col>
      <xdr:colOff>447675</xdr:colOff>
      <xdr:row>21</xdr:row>
      <xdr:rowOff>142875</xdr:rowOff>
    </xdr:to>
    <xdr:sp macro="" textlink="">
      <xdr:nvSpPr>
        <xdr:cNvPr id="3" name="TextBox 2"/>
        <xdr:cNvSpPr txBox="1"/>
      </xdr:nvSpPr>
      <xdr:spPr>
        <a:xfrm>
          <a:off x="752475" y="3352800"/>
          <a:ext cx="27432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b="1">
              <a:solidFill>
                <a:srgbClr val="FF0000"/>
              </a:solidFill>
            </a:rPr>
            <a:t>INFORMATION INADEQUATE TO POPULATE SPREADSHEET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38101</xdr:colOff>
      <xdr:row>2</xdr:row>
      <xdr:rowOff>85725</xdr:rowOff>
    </xdr:from>
    <xdr:to>
      <xdr:col>3</xdr:col>
      <xdr:colOff>266700</xdr:colOff>
      <xdr:row>13</xdr:row>
      <xdr:rowOff>9525</xdr:rowOff>
    </xdr:to>
    <xdr:sp macro="" textlink="">
      <xdr:nvSpPr>
        <xdr:cNvPr id="2" name="TextBox 1"/>
        <xdr:cNvSpPr txBox="1"/>
      </xdr:nvSpPr>
      <xdr:spPr>
        <a:xfrm>
          <a:off x="38101" y="466725"/>
          <a:ext cx="2057399"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COMMENT ON THE EFFECTIVENESS OF THE PUBLIC MEETINGS HELD:</a:t>
          </a:r>
        </a:p>
        <a:p>
          <a:r>
            <a:rPr lang="en-US" sz="1100" b="0" i="0" baseline="0" smtClean="0">
              <a:solidFill>
                <a:schemeClr val="dk1"/>
              </a:solidFill>
              <a:latin typeface="+mn-lt"/>
              <a:ea typeface="+mn-ea"/>
              <a:cs typeface="+mn-cs"/>
            </a:rPr>
            <a:t>The public meetngs were only conducted for IDP consultation meetings and was used as the only methodology to interact with the community.</a:t>
          </a: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endParaRPr lang="en-US" sz="1100" b="0" i="0" baseline="0" smtClean="0">
            <a:solidFill>
              <a:schemeClr val="dk1"/>
            </a:solidFill>
            <a:latin typeface="+mn-lt"/>
            <a:ea typeface="+mn-ea"/>
            <a:cs typeface="+mn-cs"/>
          </a:endParaRPr>
        </a:p>
        <a:p>
          <a:pPr algn="r"/>
          <a:endParaRPr lang="en-US" sz="1100" b="0" i="0" baseline="0" smtClean="0">
            <a:solidFill>
              <a:schemeClr val="dk1"/>
            </a:solidFill>
            <a:latin typeface="+mn-lt"/>
            <a:ea typeface="+mn-ea"/>
            <a:cs typeface="+mn-cs"/>
          </a:endParaRPr>
        </a:p>
        <a:p>
          <a:pPr algn="r"/>
          <a:endParaRPr lang="en-US" sz="1100" b="0" i="0" baseline="0" smtClean="0">
            <a:solidFill>
              <a:schemeClr val="dk1"/>
            </a:solidFill>
            <a:latin typeface="+mn-lt"/>
            <a:ea typeface="+mn-ea"/>
            <a:cs typeface="+mn-cs"/>
          </a:endParaRPr>
        </a:p>
        <a:p>
          <a:pPr algn="r"/>
          <a:r>
            <a:rPr lang="en-US" sz="1100" b="0" i="0" baseline="0" smtClean="0">
              <a:solidFill>
                <a:schemeClr val="dk1"/>
              </a:solidFill>
              <a:latin typeface="+mn-lt"/>
              <a:ea typeface="+mn-ea"/>
              <a:cs typeface="+mn-cs"/>
            </a:rPr>
            <a:t>T2.4.3.1</a:t>
          </a:r>
          <a:endParaRPr lang="en-US" sz="1100" b="0" i="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419099</xdr:colOff>
      <xdr:row>3</xdr:row>
      <xdr:rowOff>57151</xdr:rowOff>
    </xdr:from>
    <xdr:to>
      <xdr:col>8</xdr:col>
      <xdr:colOff>571500</xdr:colOff>
      <xdr:row>13</xdr:row>
      <xdr:rowOff>114300</xdr:rowOff>
    </xdr:to>
    <xdr:sp macro="" textlink="">
      <xdr:nvSpPr>
        <xdr:cNvPr id="2" name="TextBox 1"/>
        <xdr:cNvSpPr txBox="1"/>
      </xdr:nvSpPr>
      <xdr:spPr>
        <a:xfrm>
          <a:off x="419099" y="628651"/>
          <a:ext cx="5029201" cy="1962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OVERVIEW OF CORPORATE GOVERNANCE</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component of corporate governance relates to intergovernmental relations at both district and provincial government  in relation to good governance as well as sustainability of muncipal financial viability.</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T2.6.0</a:t>
          </a:r>
          <a:endParaRPr lang="en-US" sz="1100"/>
        </a:p>
      </xdr:txBody>
    </xdr:sp>
    <xdr:clientData/>
  </xdr:twoCellAnchor>
  <xdr:twoCellAnchor>
    <xdr:from>
      <xdr:col>0</xdr:col>
      <xdr:colOff>495303</xdr:colOff>
      <xdr:row>16</xdr:row>
      <xdr:rowOff>85726</xdr:rowOff>
    </xdr:from>
    <xdr:to>
      <xdr:col>8</xdr:col>
      <xdr:colOff>600075</xdr:colOff>
      <xdr:row>30</xdr:row>
      <xdr:rowOff>95250</xdr:rowOff>
    </xdr:to>
    <xdr:sp macro="" textlink="">
      <xdr:nvSpPr>
        <xdr:cNvPr id="3" name="TextBox 2"/>
        <xdr:cNvSpPr txBox="1"/>
      </xdr:nvSpPr>
      <xdr:spPr>
        <a:xfrm>
          <a:off x="495303" y="3133726"/>
          <a:ext cx="4981572" cy="2676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2.6 RISK MANAGEMENT</a:t>
          </a:r>
          <a:endParaRPr lang="en-US" sz="1000" b="1" baseline="0" smtClean="0">
            <a:solidFill>
              <a:schemeClr val="accent3"/>
            </a:solidFill>
            <a:latin typeface="+mn-lt"/>
            <a:ea typeface="+mn-ea"/>
            <a:cs typeface="+mn-cs"/>
          </a:endParaRPr>
        </a:p>
        <a:p>
          <a:endParaRPr lang="en-US" sz="1000" b="0"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RISK MANAGEMENT</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MFMA S62(i)(c) requires a municipality to have and maintain an effective, efficient and transparent system of risk management.</a:t>
          </a:r>
        </a:p>
        <a:p>
          <a:endParaRPr lang="en-US" sz="1100" baseline="0" smtClean="0">
            <a:solidFill>
              <a:schemeClr val="dk1"/>
            </a:solidFill>
            <a:latin typeface="+mn-lt"/>
            <a:ea typeface="+mn-ea"/>
            <a:cs typeface="+mn-cs"/>
          </a:endParaRPr>
        </a:p>
        <a:p>
          <a:r>
            <a:rPr lang="en-US" sz="1100" baseline="0" smtClean="0">
              <a:solidFill>
                <a:srgbClr val="FF0000"/>
              </a:solidFill>
              <a:latin typeface="+mn-lt"/>
              <a:ea typeface="+mn-ea"/>
              <a:cs typeface="+mn-cs"/>
            </a:rPr>
            <a:t>A Risk Management Officer was appointed in the 3rd quarter of the financial year under review. This step was aboost for the municipality, as a risks it faces could be identified and managed effectively.</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T2.6.1</a:t>
          </a:r>
          <a:endParaRPr lang="en-US" sz="1000" b="1" baseline="0" smtClean="0">
            <a:solidFill>
              <a:schemeClr val="accent3"/>
            </a:solidFill>
            <a:latin typeface="+mn-lt"/>
            <a:ea typeface="+mn-ea"/>
            <a:cs typeface="+mn-cs"/>
          </a:endParaRPr>
        </a:p>
      </xdr:txBody>
    </xdr:sp>
    <xdr:clientData/>
  </xdr:twoCellAnchor>
  <xdr:twoCellAnchor>
    <xdr:from>
      <xdr:col>0</xdr:col>
      <xdr:colOff>476250</xdr:colOff>
      <xdr:row>18</xdr:row>
      <xdr:rowOff>0</xdr:rowOff>
    </xdr:from>
    <xdr:to>
      <xdr:col>9</xdr:col>
      <xdr:colOff>19050</xdr:colOff>
      <xdr:row>18</xdr:row>
      <xdr:rowOff>1588</xdr:rowOff>
    </xdr:to>
    <xdr:cxnSp macro="">
      <xdr:nvCxnSpPr>
        <xdr:cNvPr id="4" name="Straight Connector 3"/>
        <xdr:cNvCxnSpPr/>
      </xdr:nvCxnSpPr>
      <xdr:spPr>
        <a:xfrm>
          <a:off x="476250" y="3429000"/>
          <a:ext cx="5029200" cy="1588"/>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438150</xdr:colOff>
      <xdr:row>0</xdr:row>
      <xdr:rowOff>180975</xdr:rowOff>
    </xdr:from>
    <xdr:to>
      <xdr:col>8</xdr:col>
      <xdr:colOff>600075</xdr:colOff>
      <xdr:row>2</xdr:row>
      <xdr:rowOff>76200</xdr:rowOff>
    </xdr:to>
    <xdr:sp macro="" textlink="">
      <xdr:nvSpPr>
        <xdr:cNvPr id="5" name="TextBox 4"/>
        <xdr:cNvSpPr txBox="1"/>
      </xdr:nvSpPr>
      <xdr:spPr>
        <a:xfrm>
          <a:off x="438150" y="180975"/>
          <a:ext cx="5038725" cy="2762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COMPONENT D: CORPORATE GOVERNANCE</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85726</xdr:colOff>
      <xdr:row>2</xdr:row>
      <xdr:rowOff>9525</xdr:rowOff>
    </xdr:from>
    <xdr:to>
      <xdr:col>8</xdr:col>
      <xdr:colOff>600075</xdr:colOff>
      <xdr:row>14</xdr:row>
      <xdr:rowOff>38100</xdr:rowOff>
    </xdr:to>
    <xdr:sp macro="" textlink="">
      <xdr:nvSpPr>
        <xdr:cNvPr id="2" name="TextBox 1"/>
        <xdr:cNvSpPr txBox="1"/>
      </xdr:nvSpPr>
      <xdr:spPr>
        <a:xfrm>
          <a:off x="85726" y="390525"/>
          <a:ext cx="5391149"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FRAUD AND ANTI-CORRUPTION STRATEGY</a:t>
          </a: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Notes: See Chapter 4 details of Disciplinary Action taken on cases of financial mismanagement (T4.3.6). MSA 2000 S83(c) requires providers to be chosen through a process which minimizes the possibility of fraud and corruption.</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municipality did have the fraud and anti-corruption strategy but unfortunately was not comprehensively implemented to instill awarenessfor the year under review. </a:t>
          </a: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T2.7.1</a:t>
          </a:r>
          <a:endParaRPr lang="en-US" sz="1100"/>
        </a:p>
      </xdr:txBody>
    </xdr:sp>
    <xdr:clientData/>
  </xdr:twoCellAnchor>
  <xdr:twoCellAnchor>
    <xdr:from>
      <xdr:col>0</xdr:col>
      <xdr:colOff>85725</xdr:colOff>
      <xdr:row>18</xdr:row>
      <xdr:rowOff>0</xdr:rowOff>
    </xdr:from>
    <xdr:to>
      <xdr:col>8</xdr:col>
      <xdr:colOff>600075</xdr:colOff>
      <xdr:row>33</xdr:row>
      <xdr:rowOff>180975</xdr:rowOff>
    </xdr:to>
    <xdr:sp macro="" textlink="">
      <xdr:nvSpPr>
        <xdr:cNvPr id="3" name="TextBox 2"/>
        <xdr:cNvSpPr txBox="1"/>
      </xdr:nvSpPr>
      <xdr:spPr>
        <a:xfrm>
          <a:off x="85725" y="3429000"/>
          <a:ext cx="539115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2.8 SUPPLY CHAIN MANAGEMENT</a:t>
          </a:r>
        </a:p>
        <a:p>
          <a:endParaRPr lang="en-US" sz="1000" b="1" baseline="0" smtClean="0">
            <a:solidFill>
              <a:schemeClr val="accent3"/>
            </a:solidFill>
            <a:latin typeface="+mn-lt"/>
            <a:ea typeface="+mn-ea"/>
            <a:cs typeface="+mn-cs"/>
          </a:endParaRPr>
        </a:p>
        <a:p>
          <a:pPr algn="ctr"/>
          <a:r>
            <a:rPr lang="en-US" sz="1100" b="1" baseline="0" smtClean="0">
              <a:solidFill>
                <a:schemeClr val="dk1"/>
              </a:solidFill>
              <a:latin typeface="+mn-lt"/>
              <a:ea typeface="+mn-ea"/>
              <a:cs typeface="+mn-cs"/>
            </a:rPr>
            <a:t>OVERVIEW SUPPLY CHAIN MANAGEMENT</a:t>
          </a: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In terms of the MFMA S110-119; SCM Regulations 2005; and relevant MFMA circulars set out required processes and guidance manuals to help ensure that SCM arrangements provide appropriate goods and services, offer best value for money and minimise the opportunities for fraud and corruption.</a:t>
          </a: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The lack of firm internal control led to the municipality failing to comply with SCM policy and regulations for the year under review.</a:t>
          </a: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T2.8.1</a:t>
          </a:r>
          <a:endParaRPr lang="en-US" sz="1000" b="1" baseline="0" smtClean="0">
            <a:solidFill>
              <a:schemeClr val="accent3"/>
            </a:solidFill>
            <a:latin typeface="+mn-lt"/>
            <a:ea typeface="+mn-ea"/>
            <a:cs typeface="+mn-cs"/>
          </a:endParaRPr>
        </a:p>
      </xdr:txBody>
    </xdr:sp>
    <xdr:clientData/>
  </xdr:twoCellAnchor>
  <xdr:twoCellAnchor>
    <xdr:from>
      <xdr:col>0</xdr:col>
      <xdr:colOff>85728</xdr:colOff>
      <xdr:row>19</xdr:row>
      <xdr:rowOff>85724</xdr:rowOff>
    </xdr:from>
    <xdr:to>
      <xdr:col>9</xdr:col>
      <xdr:colOff>1</xdr:colOff>
      <xdr:row>19</xdr:row>
      <xdr:rowOff>104773</xdr:rowOff>
    </xdr:to>
    <xdr:cxnSp macro="">
      <xdr:nvCxnSpPr>
        <xdr:cNvPr id="4" name="Straight Connector 3"/>
        <xdr:cNvCxnSpPr/>
      </xdr:nvCxnSpPr>
      <xdr:spPr>
        <a:xfrm rot="10800000" flipV="1">
          <a:off x="85728" y="3705224"/>
          <a:ext cx="5400673" cy="19049"/>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16</xdr:row>
      <xdr:rowOff>1</xdr:rowOff>
    </xdr:from>
    <xdr:to>
      <xdr:col>5</xdr:col>
      <xdr:colOff>0</xdr:colOff>
      <xdr:row>29</xdr:row>
      <xdr:rowOff>85725</xdr:rowOff>
    </xdr:to>
    <xdr:sp macro="" textlink="">
      <xdr:nvSpPr>
        <xdr:cNvPr id="2" name="TextBox 1"/>
        <xdr:cNvSpPr txBox="1"/>
      </xdr:nvSpPr>
      <xdr:spPr>
        <a:xfrm>
          <a:off x="38100" y="3048001"/>
          <a:ext cx="3009900" cy="2562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COMMENT ON BY-LAWS:</a:t>
          </a:r>
        </a:p>
        <a:p>
          <a:endParaRPr lang="en-US" sz="1100" b="1" baseline="0" smtClean="0">
            <a:solidFill>
              <a:schemeClr val="dk1"/>
            </a:solidFill>
            <a:latin typeface="+mn-lt"/>
            <a:ea typeface="+mn-ea"/>
            <a:cs typeface="+mn-cs"/>
          </a:endParaRPr>
        </a:p>
        <a:p>
          <a:r>
            <a:rPr lang="en-US" sz="1100" b="1" baseline="0" smtClean="0">
              <a:solidFill>
                <a:schemeClr val="dk1"/>
              </a:solidFill>
              <a:latin typeface="+mn-lt"/>
              <a:ea typeface="+mn-ea"/>
              <a:cs typeface="+mn-cs"/>
            </a:rPr>
            <a:t>The municipality has only 1(one) by-law on property rates adopted in 2009. However, the municipality identified 10 (ten) standard by-laws from the list of standard by-laws provided by the Provincial COGTA towards the end of the financial year under review.  Out of the </a:t>
          </a:r>
          <a:r>
            <a:rPr lang="en-US" sz="1100" b="1" baseline="0">
              <a:solidFill>
                <a:schemeClr val="dk1"/>
              </a:solidFill>
              <a:latin typeface="+mn-lt"/>
              <a:ea typeface="+mn-ea"/>
              <a:cs typeface="+mn-cs"/>
            </a:rPr>
            <a:t>identified 10 (ten) standard by-laws , the municipality will adopt 5(five) of the first standard by-laws during the 2012/2013 financial year.</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T2.9.1.1</a:t>
          </a:r>
          <a:endParaRPr lang="en-US" sz="1100"/>
        </a:p>
      </xdr:txBody>
    </xdr:sp>
    <xdr:clientData/>
  </xdr:twoCellAnchor>
  <xdr:twoCellAnchor>
    <xdr:from>
      <xdr:col>0</xdr:col>
      <xdr:colOff>1476375</xdr:colOff>
      <xdr:row>4</xdr:row>
      <xdr:rowOff>133350</xdr:rowOff>
    </xdr:from>
    <xdr:to>
      <xdr:col>3</xdr:col>
      <xdr:colOff>733425</xdr:colOff>
      <xdr:row>9</xdr:row>
      <xdr:rowOff>142875</xdr:rowOff>
    </xdr:to>
    <xdr:sp macro="" textlink="">
      <xdr:nvSpPr>
        <xdr:cNvPr id="3" name="TextBox 2"/>
        <xdr:cNvSpPr txBox="1"/>
      </xdr:nvSpPr>
      <xdr:spPr>
        <a:xfrm>
          <a:off x="609600" y="895350"/>
          <a:ext cx="18288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b="1"/>
            <a:t>NO BY-LAWS INTRODUCED DURING</a:t>
          </a:r>
          <a:r>
            <a:rPr lang="en-ZA" sz="1100" b="1" baseline="0"/>
            <a:t> THE YEAR UNDER REVIEW</a:t>
          </a:r>
          <a:endParaRPr lang="en-ZA" sz="11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18</xdr:row>
      <xdr:rowOff>85726</xdr:rowOff>
    </xdr:from>
    <xdr:to>
      <xdr:col>3</xdr:col>
      <xdr:colOff>1</xdr:colOff>
      <xdr:row>30</xdr:row>
      <xdr:rowOff>57150</xdr:rowOff>
    </xdr:to>
    <xdr:sp macro="" textlink="">
      <xdr:nvSpPr>
        <xdr:cNvPr id="2" name="TextBox 1"/>
        <xdr:cNvSpPr txBox="1"/>
      </xdr:nvSpPr>
      <xdr:spPr>
        <a:xfrm>
          <a:off x="19050" y="3514726"/>
          <a:ext cx="1809751" cy="2257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baseline="0" smtClean="0">
              <a:solidFill>
                <a:schemeClr val="dk1"/>
              </a:solidFill>
              <a:latin typeface="+mn-lt"/>
              <a:ea typeface="+mn-ea"/>
              <a:cs typeface="+mn-cs"/>
            </a:rPr>
            <a:t>COMMENT MUNICIPAL WEBSITE CONTENT AND ACCESS:</a:t>
          </a:r>
        </a:p>
        <a:p>
          <a:endParaRPr lang="en-US" sz="1100" b="1" baseline="0" smtClean="0">
            <a:solidFill>
              <a:schemeClr val="dk1"/>
            </a:solidFill>
            <a:latin typeface="+mn-lt"/>
            <a:ea typeface="+mn-ea"/>
            <a:cs typeface="+mn-cs"/>
          </a:endParaRPr>
        </a:p>
        <a:p>
          <a:r>
            <a:rPr lang="en-US" sz="1100" b="0" i="0" baseline="0" smtClean="0">
              <a:solidFill>
                <a:srgbClr val="FF0000"/>
              </a:solidFill>
              <a:latin typeface="+mn-lt"/>
              <a:ea typeface="+mn-ea"/>
              <a:cs typeface="+mn-cs"/>
            </a:rPr>
            <a:t>During the year under review the municipal website was not fully functional. However, the municipal website is now fully functional and some of the required documents have been uploaded.  We have now (January 2012) also appointed an IT Officer who will ensurethat all the relevant documents are uploaded and the website is maintained and updated on a monthly basis.  A strategy is currently being  formulated  to address  the issue of accessibility to the public and should be fully implemented by 2013.</a:t>
          </a: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T2.10.1.1</a:t>
          </a: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28575</xdr:colOff>
      <xdr:row>2</xdr:row>
      <xdr:rowOff>9525</xdr:rowOff>
    </xdr:from>
    <xdr:to>
      <xdr:col>5</xdr:col>
      <xdr:colOff>0</xdr:colOff>
      <xdr:row>15</xdr:row>
      <xdr:rowOff>85725</xdr:rowOff>
    </xdr:to>
    <xdr:sp macro="" textlink="">
      <xdr:nvSpPr>
        <xdr:cNvPr id="2" name="TextBox 1"/>
        <xdr:cNvSpPr txBox="1"/>
      </xdr:nvSpPr>
      <xdr:spPr>
        <a:xfrm>
          <a:off x="28575" y="390525"/>
          <a:ext cx="3019425" cy="255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baseline="0" smtClean="0">
              <a:solidFill>
                <a:schemeClr val="accent3"/>
              </a:solidFill>
              <a:latin typeface="+mn-lt"/>
              <a:ea typeface="+mn-ea"/>
              <a:cs typeface="+mn-cs"/>
            </a:rPr>
            <a:t>2.11 PUBLIC SATISFACTION ON MUNICIPAL SERVICES</a:t>
          </a:r>
          <a:endParaRPr lang="en-US" sz="1000" b="1" baseline="0" smtClean="0">
            <a:solidFill>
              <a:schemeClr val="accent3"/>
            </a:solidFill>
            <a:latin typeface="+mn-lt"/>
            <a:ea typeface="+mn-ea"/>
            <a:cs typeface="+mn-cs"/>
          </a:endParaRPr>
        </a:p>
        <a:p>
          <a:endParaRPr lang="en-US" sz="1100" b="1" baseline="0" smtClean="0">
            <a:solidFill>
              <a:schemeClr val="dk1"/>
            </a:solidFill>
            <a:latin typeface="+mn-lt"/>
            <a:ea typeface="+mn-ea"/>
            <a:cs typeface="+mn-cs"/>
          </a:endParaRPr>
        </a:p>
        <a:p>
          <a:pPr algn="ctr"/>
          <a:r>
            <a:rPr lang="en-US" sz="1100" b="1" baseline="0" smtClean="0">
              <a:solidFill>
                <a:schemeClr val="dk1"/>
              </a:solidFill>
              <a:latin typeface="+mn-lt"/>
              <a:ea typeface="+mn-ea"/>
              <a:cs typeface="+mn-cs"/>
            </a:rPr>
            <a:t>PUBLIC SATISFCATION LEVELS</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0" i="0" baseline="0" smtClean="0">
              <a:solidFill>
                <a:schemeClr val="dk1"/>
              </a:solidFill>
              <a:latin typeface="+mn-lt"/>
              <a:ea typeface="+mn-ea"/>
              <a:cs typeface="+mn-cs"/>
            </a:rPr>
            <a:t>The municipality did not undertake formal satisfaction surveys during the year under review. However, there are complaints/compliments registers at all municipal offices (both in towns and in townships) wherein the community register its complaints and/or compliments relating to service delivery. These complaints were attended to and responses thereto were registered in the complaints/compliments register. Others would be telephonically called for feed back. Furthermore, there was a presidential hotline where residents reported their complaints and the municipaliity had assigned a communty liaison ofificer who attended to the complaints. The municipality intends conducting a formal survey in the near future.</a:t>
          </a:r>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			     		     T2.11.1			</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endParaRPr lang="en-US" sz="1100"/>
        </a:p>
      </xdr:txBody>
    </xdr:sp>
    <xdr:clientData/>
  </xdr:twoCellAnchor>
  <xdr:twoCellAnchor>
    <xdr:from>
      <xdr:col>0</xdr:col>
      <xdr:colOff>38100</xdr:colOff>
      <xdr:row>3</xdr:row>
      <xdr:rowOff>47625</xdr:rowOff>
    </xdr:from>
    <xdr:to>
      <xdr:col>5</xdr:col>
      <xdr:colOff>0</xdr:colOff>
      <xdr:row>3</xdr:row>
      <xdr:rowOff>57150</xdr:rowOff>
    </xdr:to>
    <xdr:cxnSp macro="">
      <xdr:nvCxnSpPr>
        <xdr:cNvPr id="3" name="Straight Connector 2"/>
        <xdr:cNvCxnSpPr/>
      </xdr:nvCxnSpPr>
      <xdr:spPr>
        <a:xfrm flipV="1">
          <a:off x="38100" y="619125"/>
          <a:ext cx="3009900" cy="9525"/>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22</xdr:row>
      <xdr:rowOff>152400</xdr:rowOff>
    </xdr:from>
    <xdr:to>
      <xdr:col>4</xdr:col>
      <xdr:colOff>276225</xdr:colOff>
      <xdr:row>25</xdr:row>
      <xdr:rowOff>28575</xdr:rowOff>
    </xdr:to>
    <xdr:sp macro="" textlink="">
      <xdr:nvSpPr>
        <xdr:cNvPr id="4" name="TextBox 3"/>
        <xdr:cNvSpPr txBox="1"/>
      </xdr:nvSpPr>
      <xdr:spPr>
        <a:xfrm>
          <a:off x="695325" y="4343400"/>
          <a:ext cx="20193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b="1"/>
            <a:t>NO SURVEYS UNDERTAKEN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361949</xdr:colOff>
      <xdr:row>1</xdr:row>
      <xdr:rowOff>9526</xdr:rowOff>
    </xdr:from>
    <xdr:to>
      <xdr:col>8</xdr:col>
      <xdr:colOff>523875</xdr:colOff>
      <xdr:row>13</xdr:row>
      <xdr:rowOff>142875</xdr:rowOff>
    </xdr:to>
    <xdr:sp macro="" textlink="">
      <xdr:nvSpPr>
        <xdr:cNvPr id="2" name="TextBox 1"/>
        <xdr:cNvSpPr txBox="1"/>
      </xdr:nvSpPr>
      <xdr:spPr>
        <a:xfrm>
          <a:off x="361949" y="200026"/>
          <a:ext cx="5038726" cy="241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l"/>
          <a:r>
            <a:rPr lang="en-US" sz="1100" b="0" i="0" baseline="0" smtClean="0">
              <a:solidFill>
                <a:schemeClr val="dk1"/>
              </a:solidFill>
              <a:latin typeface="+mn-lt"/>
              <a:ea typeface="+mn-ea"/>
              <a:cs typeface="+mn-cs"/>
            </a:rPr>
            <a:t>The municipality did not conduct a satisfaction survey for the 2011/2012 financial year. It deems to be mentioned that the existing complaint/request register on its own was found not to be adequate to reflect the level of satisfaction in respect of the community. It is of paramount importance that the municipality should conduct the satisfaction survey.</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T2.11.2.1</a:t>
          </a:r>
          <a:endParaRPr lang="en-US" sz="1100"/>
        </a:p>
      </xdr:txBody>
    </xdr:sp>
    <xdr:clientData/>
  </xdr:twoCellAnchor>
  <xdr:twoCellAnchor>
    <xdr:from>
      <xdr:col>0</xdr:col>
      <xdr:colOff>361952</xdr:colOff>
      <xdr:row>17</xdr:row>
      <xdr:rowOff>19051</xdr:rowOff>
    </xdr:from>
    <xdr:to>
      <xdr:col>8</xdr:col>
      <xdr:colOff>514350</xdr:colOff>
      <xdr:row>32</xdr:row>
      <xdr:rowOff>104775</xdr:rowOff>
    </xdr:to>
    <xdr:sp macro="" textlink="">
      <xdr:nvSpPr>
        <xdr:cNvPr id="3" name="TextBox 2"/>
        <xdr:cNvSpPr txBox="1"/>
      </xdr:nvSpPr>
      <xdr:spPr>
        <a:xfrm>
          <a:off x="361952" y="3257551"/>
          <a:ext cx="5029198" cy="294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baseline="0" smtClean="0">
              <a:solidFill>
                <a:schemeClr val="dk1"/>
              </a:solidFill>
              <a:latin typeface="+mn-lt"/>
              <a:ea typeface="+mn-ea"/>
              <a:cs typeface="+mn-cs"/>
            </a:rPr>
            <a:t>COMMENT ON SATISFACTION LEVELS:</a:t>
          </a:r>
        </a:p>
        <a:p>
          <a:endParaRPr lang="en-US" sz="1100" b="1" baseline="0" smtClean="0">
            <a:solidFill>
              <a:schemeClr val="dk1"/>
            </a:solidFill>
            <a:latin typeface="+mn-lt"/>
            <a:ea typeface="+mn-ea"/>
            <a:cs typeface="+mn-cs"/>
          </a:endParaRPr>
        </a:p>
        <a:p>
          <a:pPr algn="l"/>
          <a:r>
            <a:rPr lang="en-US" sz="1100" b="0" i="0" baseline="0">
              <a:solidFill>
                <a:schemeClr val="dk1"/>
              </a:solidFill>
              <a:latin typeface="+mn-lt"/>
              <a:ea typeface="+mn-ea"/>
              <a:cs typeface="+mn-cs"/>
            </a:rPr>
            <a:t>Despite the fact that the municipality did not conduct a satisfaction survey this municipality did not experience any service delivery protest since after the 2011 local government elections.</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T2.11.2.2</a:t>
          </a:r>
          <a:endParaRPr lang="en-US" sz="1000" b="1" baseline="0" smtClean="0">
            <a:solidFill>
              <a:schemeClr val="accent3"/>
            </a:solidFill>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361949</xdr:colOff>
      <xdr:row>1</xdr:row>
      <xdr:rowOff>9526</xdr:rowOff>
    </xdr:from>
    <xdr:to>
      <xdr:col>8</xdr:col>
      <xdr:colOff>523875</xdr:colOff>
      <xdr:row>13</xdr:row>
      <xdr:rowOff>142875</xdr:rowOff>
    </xdr:to>
    <xdr:sp macro="" textlink="">
      <xdr:nvSpPr>
        <xdr:cNvPr id="2" name="TextBox 1"/>
        <xdr:cNvSpPr txBox="1"/>
      </xdr:nvSpPr>
      <xdr:spPr>
        <a:xfrm>
          <a:off x="361949" y="200026"/>
          <a:ext cx="5038726" cy="241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0" i="0" baseline="0" smtClean="0">
              <a:solidFill>
                <a:schemeClr val="dk1"/>
              </a:solidFill>
              <a:latin typeface="+mn-lt"/>
              <a:ea typeface="+mn-ea"/>
              <a:cs typeface="+mn-cs"/>
            </a:rPr>
            <a:t>NO FORMAL SURVEYS HAVE BEEN UNDERTAKEN. THE MUNICIPALITY HAS A COMPLAINTS REGISTER, HOWEVER THE INFORMATION MUST BE ANALYSED AND GROUPED TOGETHER . THE INFORMATION WILL BE INCLUDED PRIOR TO ADOPTION OF THE ANNUAL REPORT</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T2.11.2.1</a:t>
          </a:r>
          <a:endParaRPr lang="en-US" sz="1100"/>
        </a:p>
      </xdr:txBody>
    </xdr:sp>
    <xdr:clientData/>
  </xdr:twoCellAnchor>
  <xdr:twoCellAnchor>
    <xdr:from>
      <xdr:col>0</xdr:col>
      <xdr:colOff>361952</xdr:colOff>
      <xdr:row>17</xdr:row>
      <xdr:rowOff>19051</xdr:rowOff>
    </xdr:from>
    <xdr:to>
      <xdr:col>8</xdr:col>
      <xdr:colOff>514350</xdr:colOff>
      <xdr:row>32</xdr:row>
      <xdr:rowOff>104775</xdr:rowOff>
    </xdr:to>
    <xdr:sp macro="" textlink="">
      <xdr:nvSpPr>
        <xdr:cNvPr id="3" name="TextBox 2"/>
        <xdr:cNvSpPr txBox="1"/>
      </xdr:nvSpPr>
      <xdr:spPr>
        <a:xfrm>
          <a:off x="361952" y="3257551"/>
          <a:ext cx="5029198" cy="294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baseline="0" smtClean="0">
              <a:solidFill>
                <a:schemeClr val="dk1"/>
              </a:solidFill>
              <a:latin typeface="+mn-lt"/>
              <a:ea typeface="+mn-ea"/>
              <a:cs typeface="+mn-cs"/>
            </a:rPr>
            <a:t>COMMENT ON SATISFACTION LEVELS:</a:t>
          </a:r>
        </a:p>
        <a:p>
          <a:endParaRPr lang="en-US" sz="1100" b="1" baseline="0" smtClean="0">
            <a:solidFill>
              <a:schemeClr val="dk1"/>
            </a:solidFill>
            <a:latin typeface="+mn-lt"/>
            <a:ea typeface="+mn-ea"/>
            <a:cs typeface="+mn-cs"/>
          </a:endParaRPr>
        </a:p>
        <a:p>
          <a:pPr algn="ctr"/>
          <a:r>
            <a:rPr lang="en-US" sz="1100" b="0" i="0" baseline="0">
              <a:solidFill>
                <a:schemeClr val="dk1"/>
              </a:solidFill>
              <a:latin typeface="+mn-lt"/>
              <a:ea typeface="+mn-ea"/>
              <a:cs typeface="+mn-cs"/>
            </a:rPr>
            <a:t>NO FORMAL SURVEYS HAVE BEEN UNDERTAKEN. THE MUNICIPALITY HAS A COMPLAINTS REGISTER, HOWEVER THE INFORMATION MUST BE ANALYSED AND GROUPED TOGETHER. . THE INFORMATION WILL BE INCLUDED PRIOR TO ADOPTION OF THE ANNUAL REPORT</a:t>
          </a:r>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T2.11.2.2</a:t>
          </a:r>
          <a:endParaRPr lang="en-US" sz="1000" b="1" baseline="0" smtClean="0">
            <a:solidFill>
              <a:schemeClr val="accent3"/>
            </a:solidFill>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3</xdr:row>
      <xdr:rowOff>38100</xdr:rowOff>
    </xdr:from>
    <xdr:to>
      <xdr:col>8</xdr:col>
      <xdr:colOff>1104899</xdr:colOff>
      <xdr:row>25</xdr:row>
      <xdr:rowOff>95249</xdr:rowOff>
    </xdr:to>
    <xdr:sp macro="" textlink="">
      <xdr:nvSpPr>
        <xdr:cNvPr id="2" name="TextBox 1"/>
        <xdr:cNvSpPr txBox="1"/>
      </xdr:nvSpPr>
      <xdr:spPr>
        <a:xfrm>
          <a:off x="19050" y="609600"/>
          <a:ext cx="5886449" cy="424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chemeClr val="dk1"/>
              </a:solidFill>
              <a:latin typeface="+mn-lt"/>
              <a:ea typeface="+mn-ea"/>
              <a:cs typeface="+mn-cs"/>
            </a:rPr>
            <a:t>INTRODUCTION</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Provide an overview of the key service achievements of the </a:t>
          </a:r>
          <a:r>
            <a:rPr lang="en-US" sz="1100" baseline="0" smtClean="0">
              <a:solidFill>
                <a:schemeClr val="dk1"/>
              </a:solidFill>
              <a:latin typeface="+mn-lt"/>
              <a:ea typeface="+mn-ea"/>
              <a:cs typeface="+mn-cs"/>
            </a:rPr>
            <a:t>municipality that came to fruition during 2008/09 in terms of the deliverables achieved compared to the key performance objectives and indicators in the IDP. It is important to give a multi-year strategic overview on achievement. Give particular attention to your key priorities for development (see Compiler’s Guide) and where applicable and relevant to your municipality’s priorities refer to basic services, local economic development health and security and safety services. Provide a brief overview on the contribution of municipal entities to service delivery. Refer to the functions of the municipality and its entities (if any) included at </a:t>
          </a:r>
          <a:r>
            <a:rPr lang="en-US" sz="1100" b="1" baseline="0" smtClean="0">
              <a:solidFill>
                <a:schemeClr val="dk1"/>
              </a:solidFill>
              <a:latin typeface="+mn-lt"/>
              <a:ea typeface="+mn-ea"/>
              <a:cs typeface="+mn-cs"/>
            </a:rPr>
            <a:t>Appendix D and </a:t>
          </a:r>
          <a:r>
            <a:rPr lang="en-US" sz="1100" baseline="0" smtClean="0">
              <a:solidFill>
                <a:schemeClr val="dk1"/>
              </a:solidFill>
              <a:latin typeface="+mn-lt"/>
              <a:ea typeface="+mn-ea"/>
              <a:cs typeface="+mn-cs"/>
            </a:rPr>
            <a:t>the performance table for the Municipal Entities included at </a:t>
          </a:r>
          <a:r>
            <a:rPr lang="en-US" sz="1100" b="1" baseline="0" smtClean="0">
              <a:solidFill>
                <a:schemeClr val="dk1"/>
              </a:solidFill>
              <a:latin typeface="+mn-lt"/>
              <a:ea typeface="+mn-ea"/>
              <a:cs typeface="+mn-cs"/>
            </a:rPr>
            <a:t>Appendix I. Provide a brief reference to service </a:t>
          </a:r>
          <a:r>
            <a:rPr lang="en-US" sz="1100" baseline="0" smtClean="0">
              <a:solidFill>
                <a:schemeClr val="dk1"/>
              </a:solidFill>
              <a:latin typeface="+mn-lt"/>
              <a:ea typeface="+mn-ea"/>
              <a:cs typeface="+mn-cs"/>
            </a:rPr>
            <a:t>delivery performance at ward level included at </a:t>
          </a:r>
          <a:r>
            <a:rPr lang="en-US" sz="1100" b="1" baseline="0" smtClean="0">
              <a:solidFill>
                <a:schemeClr val="dk1"/>
              </a:solidFill>
              <a:latin typeface="+mn-lt"/>
              <a:ea typeface="+mn-ea"/>
              <a:cs typeface="+mn-cs"/>
            </a:rPr>
            <a:t>Appendix F. </a:t>
          </a:r>
        </a:p>
        <a:p>
          <a:endParaRPr lang="en-US" sz="1100" b="1" baseline="0" smtClean="0">
            <a:solidFill>
              <a:schemeClr val="dk1"/>
            </a:solidFill>
            <a:latin typeface="+mn-lt"/>
            <a:ea typeface="+mn-ea"/>
            <a:cs typeface="+mn-cs"/>
          </a:endParaRPr>
        </a:p>
        <a:p>
          <a:endParaRPr lang="en-US" sz="1100" b="1" baseline="0" smtClean="0">
            <a:solidFill>
              <a:schemeClr val="dk1"/>
            </a:solidFill>
            <a:latin typeface="+mn-lt"/>
            <a:ea typeface="+mn-ea"/>
            <a:cs typeface="+mn-cs"/>
          </a:endParaRPr>
        </a:p>
        <a:p>
          <a:r>
            <a:rPr lang="en-US" sz="1100" baseline="0" smtClean="0">
              <a:solidFill>
                <a:schemeClr val="dk1"/>
              </a:solidFill>
              <a:latin typeface="+mn-lt"/>
              <a:ea typeface="+mn-ea"/>
              <a:cs typeface="+mn-cs"/>
            </a:rPr>
            <a:t>As you go through this Chapter comment on the contributions made by municipal entities and the support given to informal settlements, as appropriate.</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T3.0.1</a:t>
          </a:r>
          <a:endParaRPr lang="en-US" sz="1100" b="1" baseline="0" smtClean="0">
            <a:solidFill>
              <a:schemeClr val="dk1"/>
            </a:solidFill>
            <a:latin typeface="+mn-lt"/>
            <a:ea typeface="+mn-ea"/>
            <a:cs typeface="+mn-cs"/>
          </a:endParaRPr>
        </a:p>
      </xdr:txBody>
    </xdr:sp>
    <xdr:clientData/>
  </xdr:twoCellAnchor>
  <xdr:twoCellAnchor>
    <xdr:from>
      <xdr:col>0</xdr:col>
      <xdr:colOff>47625</xdr:colOff>
      <xdr:row>31</xdr:row>
      <xdr:rowOff>161925</xdr:rowOff>
    </xdr:from>
    <xdr:to>
      <xdr:col>8</xdr:col>
      <xdr:colOff>1087776</xdr:colOff>
      <xdr:row>44</xdr:row>
      <xdr:rowOff>66674</xdr:rowOff>
    </xdr:to>
    <xdr:sp macro="" textlink="">
      <xdr:nvSpPr>
        <xdr:cNvPr id="3" name="TextBox 2"/>
        <xdr:cNvSpPr txBox="1"/>
      </xdr:nvSpPr>
      <xdr:spPr>
        <a:xfrm>
          <a:off x="47625" y="6067425"/>
          <a:ext cx="5859801" cy="238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smtClean="0">
              <a:solidFill>
                <a:schemeClr val="dk1"/>
              </a:solidFill>
              <a:latin typeface="+mn-lt"/>
              <a:ea typeface="+mn-ea"/>
              <a:cs typeface="+mn-cs"/>
            </a:rPr>
            <a:t>INTRODUCTION TO BASIC SERVICES</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Provide brief introductory comments on the pressing need </a:t>
          </a:r>
          <a:r>
            <a:rPr lang="en-US" sz="1100" baseline="0" smtClean="0">
              <a:solidFill>
                <a:schemeClr val="dk1"/>
              </a:solidFill>
              <a:latin typeface="+mn-lt"/>
              <a:ea typeface="+mn-ea"/>
              <a:cs typeface="+mn-cs"/>
            </a:rPr>
            <a:t>to meeting basic service provisioning standards. Make reference to the use of entities within the municipality to provide for the specific services as discussed in greater detail throughout this chapter.</a:t>
          </a:r>
        </a:p>
        <a:p>
          <a:pPr algn="r"/>
          <a:endParaRPr lang="en-US" sz="1100" baseline="0" smtClean="0">
            <a:solidFill>
              <a:schemeClr val="dk1"/>
            </a:solidFill>
            <a:latin typeface="+mn-lt"/>
            <a:ea typeface="+mn-ea"/>
            <a:cs typeface="+mn-cs"/>
          </a:endParaRPr>
        </a:p>
        <a:p>
          <a:pPr algn="r"/>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T3.1.0</a:t>
          </a:r>
          <a:endParaRPr lang="en-US" sz="1100"/>
        </a:p>
      </xdr:txBody>
    </xdr:sp>
    <xdr:clientData/>
  </xdr:twoCellAnchor>
  <xdr:twoCellAnchor>
    <xdr:from>
      <xdr:col>0</xdr:col>
      <xdr:colOff>1</xdr:colOff>
      <xdr:row>0</xdr:row>
      <xdr:rowOff>95250</xdr:rowOff>
    </xdr:from>
    <xdr:to>
      <xdr:col>8</xdr:col>
      <xdr:colOff>1085851</xdr:colOff>
      <xdr:row>2</xdr:row>
      <xdr:rowOff>57150</xdr:rowOff>
    </xdr:to>
    <xdr:sp macro="" textlink="">
      <xdr:nvSpPr>
        <xdr:cNvPr id="4" name="TextBox 3"/>
        <xdr:cNvSpPr txBox="1"/>
      </xdr:nvSpPr>
      <xdr:spPr>
        <a:xfrm>
          <a:off x="1" y="95250"/>
          <a:ext cx="5905500" cy="3429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1" baseline="0" smtClean="0">
              <a:solidFill>
                <a:schemeClr val="dk1"/>
              </a:solidFill>
              <a:latin typeface="+mn-lt"/>
              <a:ea typeface="+mn-ea"/>
              <a:cs typeface="+mn-cs"/>
            </a:rPr>
            <a:t>CHAPTER 3 - SERVICE DELIVERY PERFORMANCE (PERFORMANCE REPORT PART I)</a:t>
          </a:r>
          <a:endParaRPr lang="en-US" sz="1100"/>
        </a:p>
      </xdr:txBody>
    </xdr:sp>
    <xdr:clientData/>
  </xdr:twoCellAnchor>
  <xdr:twoCellAnchor>
    <xdr:from>
      <xdr:col>0</xdr:col>
      <xdr:colOff>19049</xdr:colOff>
      <xdr:row>28</xdr:row>
      <xdr:rowOff>38100</xdr:rowOff>
    </xdr:from>
    <xdr:to>
      <xdr:col>8</xdr:col>
      <xdr:colOff>1085850</xdr:colOff>
      <xdr:row>31</xdr:row>
      <xdr:rowOff>114301</xdr:rowOff>
    </xdr:to>
    <xdr:sp macro="" textlink="">
      <xdr:nvSpPr>
        <xdr:cNvPr id="5" name="TextBox 4"/>
        <xdr:cNvSpPr txBox="1"/>
      </xdr:nvSpPr>
      <xdr:spPr>
        <a:xfrm>
          <a:off x="19049" y="5372100"/>
          <a:ext cx="5886451" cy="647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This component includes: water; waste water (sanitation); electricity; waste management; and housing services; and a summary of free basic services.</a:t>
          </a:r>
          <a:endParaRPr lang="en-US" sz="1100"/>
        </a:p>
      </xdr:txBody>
    </xdr:sp>
    <xdr:clientData/>
  </xdr:twoCellAnchor>
  <xdr:twoCellAnchor>
    <xdr:from>
      <xdr:col>0</xdr:col>
      <xdr:colOff>28576</xdr:colOff>
      <xdr:row>26</xdr:row>
      <xdr:rowOff>47625</xdr:rowOff>
    </xdr:from>
    <xdr:to>
      <xdr:col>8</xdr:col>
      <xdr:colOff>1077611</xdr:colOff>
      <xdr:row>27</xdr:row>
      <xdr:rowOff>114300</xdr:rowOff>
    </xdr:to>
    <xdr:sp macro="" textlink="">
      <xdr:nvSpPr>
        <xdr:cNvPr id="6" name="TextBox 5"/>
        <xdr:cNvSpPr txBox="1"/>
      </xdr:nvSpPr>
      <xdr:spPr>
        <a:xfrm>
          <a:off x="28576" y="5000625"/>
          <a:ext cx="5878210" cy="257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mn-lt"/>
              <a:ea typeface="+mn-ea"/>
              <a:cs typeface="+mn-cs"/>
            </a:rPr>
            <a:t>COMPONENT A: BASIC SERVICES</a:t>
          </a:r>
          <a:endParaRPr lang="en-US"/>
        </a:p>
        <a:p>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2</xdr:row>
      <xdr:rowOff>0</xdr:rowOff>
    </xdr:from>
    <xdr:to>
      <xdr:col>5</xdr:col>
      <xdr:colOff>1447801</xdr:colOff>
      <xdr:row>22</xdr:row>
      <xdr:rowOff>123825</xdr:rowOff>
    </xdr:to>
    <xdr:sp macro="" textlink="">
      <xdr:nvSpPr>
        <xdr:cNvPr id="2" name="TextBox 1"/>
        <xdr:cNvSpPr txBox="1"/>
      </xdr:nvSpPr>
      <xdr:spPr>
        <a:xfrm>
          <a:off x="95250" y="381000"/>
          <a:ext cx="3562351"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aseline="0" smtClean="0">
              <a:solidFill>
                <a:schemeClr val="dk1"/>
              </a:solidFill>
              <a:latin typeface="+mn-lt"/>
              <a:ea typeface="+mn-ea"/>
              <a:cs typeface="+mn-cs"/>
            </a:rPr>
            <a:t>3.1. WATER PROVISION</a:t>
          </a:r>
          <a:endParaRPr lang="en-US" sz="1000" b="1" baseline="0" smtClean="0">
            <a:solidFill>
              <a:schemeClr val="accent3"/>
            </a:solidFill>
            <a:latin typeface="+mn-lt"/>
            <a:ea typeface="+mn-ea"/>
            <a:cs typeface="+mn-cs"/>
          </a:endParaRPr>
        </a:p>
        <a:p>
          <a:pPr algn="ctr"/>
          <a:endParaRPr lang="en-US" sz="1100" baseline="0" smtClean="0">
            <a:solidFill>
              <a:schemeClr val="dk1"/>
            </a:solidFill>
            <a:latin typeface="+mn-lt"/>
            <a:ea typeface="+mn-ea"/>
            <a:cs typeface="+mn-cs"/>
          </a:endParaRPr>
        </a:p>
        <a:p>
          <a:pPr algn="ctr"/>
          <a:r>
            <a:rPr lang="en-US" sz="1100" baseline="0" smtClean="0">
              <a:solidFill>
                <a:schemeClr val="dk1"/>
              </a:solidFill>
              <a:latin typeface="+mn-lt"/>
              <a:ea typeface="+mn-ea"/>
              <a:cs typeface="+mn-cs"/>
            </a:rPr>
            <a:t>INTRODUCTION TO WATER PROVISION</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r>
            <a:rPr lang="en-US" sz="1100" baseline="0" smtClean="0">
              <a:solidFill>
                <a:schemeClr val="dk1"/>
              </a:solidFill>
              <a:latin typeface="+mn-lt"/>
              <a:ea typeface="+mn-ea"/>
              <a:cs typeface="+mn-cs"/>
            </a:rPr>
            <a:t>Note: Recent legislation includes the Water Services Act 1997 and the General Enabling Act 2005</a:t>
          </a: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Provide brief introductory comments on your water </a:t>
          </a:r>
          <a:r>
            <a:rPr lang="en-US" sz="1100" baseline="0" smtClean="0">
              <a:solidFill>
                <a:schemeClr val="dk1"/>
              </a:solidFill>
              <a:latin typeface="+mn-lt"/>
              <a:ea typeface="+mn-ea"/>
              <a:cs typeface="+mn-cs"/>
            </a:rPr>
            <a:t>provision strategy (including the balance between supply and demand) and the progress being made to achieve basic standards for Water Services, with particular reference to progress made by your municipality in 2008/09 (include your top 3 service delivery priorities and the impact you have had on them during the year). Set out measures taken to improve performance and the major efficiencies achieved by your service during the year. Indicate how your municipality identifies and responds to those communities that are living in poverty and are deficient in this basic service. Give the name and extent of service provision of any municipal entity(ies) responsible for rendering Water Services within the municipality.</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T3.1.1</a:t>
          </a:r>
          <a:endParaRPr lang="en-US" sz="1100"/>
        </a:p>
      </xdr:txBody>
    </xdr:sp>
    <xdr:clientData/>
  </xdr:twoCellAnchor>
  <xdr:twoCellAnchor>
    <xdr:from>
      <xdr:col>0</xdr:col>
      <xdr:colOff>114300</xdr:colOff>
      <xdr:row>3</xdr:row>
      <xdr:rowOff>76200</xdr:rowOff>
    </xdr:from>
    <xdr:to>
      <xdr:col>5</xdr:col>
      <xdr:colOff>1438275</xdr:colOff>
      <xdr:row>3</xdr:row>
      <xdr:rowOff>95250</xdr:rowOff>
    </xdr:to>
    <xdr:cxnSp macro="">
      <xdr:nvCxnSpPr>
        <xdr:cNvPr id="3" name="Straight Connector 2"/>
        <xdr:cNvCxnSpPr/>
      </xdr:nvCxnSpPr>
      <xdr:spPr>
        <a:xfrm>
          <a:off x="114300" y="647700"/>
          <a:ext cx="3543300" cy="19050"/>
        </a:xfrm>
        <a:prstGeom prst="line">
          <a:avLst/>
        </a:prstGeom>
        <a:ln>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104775</xdr:colOff>
      <xdr:row>24</xdr:row>
      <xdr:rowOff>161925</xdr:rowOff>
    </xdr:from>
    <xdr:to>
      <xdr:col>5</xdr:col>
      <xdr:colOff>1457326</xdr:colOff>
      <xdr:row>36</xdr:row>
      <xdr:rowOff>19050</xdr:rowOff>
    </xdr:to>
    <xdr:sp macro="" textlink="">
      <xdr:nvSpPr>
        <xdr:cNvPr id="2" name="TextBox 1"/>
        <xdr:cNvSpPr txBox="1"/>
      </xdr:nvSpPr>
      <xdr:spPr>
        <a:xfrm>
          <a:off x="104775" y="4733925"/>
          <a:ext cx="3552826"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aseline="0" smtClean="0">
              <a:solidFill>
                <a:schemeClr val="dk1"/>
              </a:solidFill>
              <a:latin typeface="+mn-lt"/>
              <a:ea typeface="+mn-ea"/>
              <a:cs typeface="+mn-cs"/>
            </a:rPr>
            <a:t>COMMENT ON WATER USE BY SECTOR:</a:t>
          </a: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endParaRPr lang="en-US" sz="1100" b="1" i="1" baseline="0" smtClean="0">
            <a:solidFill>
              <a:schemeClr val="dk1"/>
            </a:solidFill>
            <a:latin typeface="+mn-lt"/>
            <a:ea typeface="+mn-ea"/>
            <a:cs typeface="+mn-cs"/>
          </a:endParaRPr>
        </a:p>
        <a:p>
          <a:r>
            <a:rPr lang="en-US" sz="1100" b="1" i="1" baseline="0" smtClean="0">
              <a:solidFill>
                <a:schemeClr val="dk1"/>
              </a:solidFill>
              <a:latin typeface="+mn-lt"/>
              <a:ea typeface="+mn-ea"/>
              <a:cs typeface="+mn-cs"/>
            </a:rPr>
            <a:t>Delete Directive note once comment is complete - Comment on the above trends, and on more specific issues </a:t>
          </a:r>
          <a:r>
            <a:rPr lang="en-US" sz="1100" baseline="0" smtClean="0">
              <a:solidFill>
                <a:schemeClr val="dk1"/>
              </a:solidFill>
              <a:latin typeface="+mn-lt"/>
              <a:ea typeface="+mn-ea"/>
              <a:cs typeface="+mn-cs"/>
            </a:rPr>
            <a:t>concerning water supply and demand as appropriate.</a:t>
          </a:r>
        </a:p>
        <a:p>
          <a:endParaRPr lang="en-US" sz="1100" baseline="0" smtClean="0">
            <a:solidFill>
              <a:schemeClr val="dk1"/>
            </a:solidFill>
            <a:latin typeface="+mn-lt"/>
            <a:ea typeface="+mn-ea"/>
            <a:cs typeface="+mn-cs"/>
          </a:endParaRPr>
        </a:p>
        <a:p>
          <a:endParaRPr lang="en-US" sz="1100" baseline="0" smtClean="0">
            <a:solidFill>
              <a:schemeClr val="dk1"/>
            </a:solidFill>
            <a:latin typeface="+mn-lt"/>
            <a:ea typeface="+mn-ea"/>
            <a:cs typeface="+mn-cs"/>
          </a:endParaRPr>
        </a:p>
        <a:p>
          <a:pPr algn="r"/>
          <a:r>
            <a:rPr lang="en-US" sz="1100" baseline="0" smtClean="0">
              <a:solidFill>
                <a:schemeClr val="dk1"/>
              </a:solidFill>
              <a:latin typeface="+mn-lt"/>
              <a:ea typeface="+mn-ea"/>
              <a:cs typeface="+mn-cs"/>
            </a:rPr>
            <a:t>T3.1.2.2</a:t>
          </a:r>
          <a:endParaRPr lang="en-US" sz="1100"/>
        </a:p>
      </xdr:txBody>
    </xdr:sp>
    <xdr:clientData/>
  </xdr:twoCellAnchor>
  <xdr:absoluteAnchor>
    <xdr:pos x="104775" y="209550"/>
    <xdr:ext cx="6267450" cy="3981449"/>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5</xdr:col>
      <xdr:colOff>228599</xdr:colOff>
      <xdr:row>23</xdr:row>
      <xdr:rowOff>19050</xdr:rowOff>
    </xdr:from>
    <xdr:to>
      <xdr:col>5</xdr:col>
      <xdr:colOff>1457324</xdr:colOff>
      <xdr:row>24</xdr:row>
      <xdr:rowOff>38100</xdr:rowOff>
    </xdr:to>
    <xdr:sp macro="" textlink="">
      <xdr:nvSpPr>
        <xdr:cNvPr id="4" name="TextBox 3"/>
        <xdr:cNvSpPr txBox="1"/>
      </xdr:nvSpPr>
      <xdr:spPr>
        <a:xfrm>
          <a:off x="3276599" y="4400550"/>
          <a:ext cx="38100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a:t>T3.1.2.1</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104775</xdr:colOff>
      <xdr:row>24</xdr:row>
      <xdr:rowOff>161926</xdr:rowOff>
    </xdr:from>
    <xdr:to>
      <xdr:col>3</xdr:col>
      <xdr:colOff>1276350</xdr:colOff>
      <xdr:row>29</xdr:row>
      <xdr:rowOff>123825</xdr:rowOff>
    </xdr:to>
    <xdr:sp macro="" textlink="">
      <xdr:nvSpPr>
        <xdr:cNvPr id="2" name="TextBox 1"/>
        <xdr:cNvSpPr txBox="1"/>
      </xdr:nvSpPr>
      <xdr:spPr>
        <a:xfrm>
          <a:off x="104775" y="4733926"/>
          <a:ext cx="2333625"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 Means access to 25 litres of potable water per day supplied within 200m of a household and with a minimum flow of 10 litres per minute</a:t>
          </a:r>
        </a:p>
        <a:p>
          <a:r>
            <a:rPr lang="en-IN" sz="1100" baseline="0" smtClean="0">
              <a:solidFill>
                <a:schemeClr val="dk1"/>
              </a:solidFill>
              <a:latin typeface="+mn-lt"/>
              <a:ea typeface="+mn-ea"/>
              <a:cs typeface="+mn-cs"/>
            </a:rPr>
            <a:t># 6,000 litres of potable water supplied per formal connection per month</a:t>
          </a:r>
          <a:endParaRPr lang="en-US" sz="1100" baseline="0" smtClean="0">
            <a:solidFill>
              <a:schemeClr val="dk1"/>
            </a:solidFill>
            <a:latin typeface="+mn-lt"/>
            <a:ea typeface="+mn-ea"/>
            <a:cs typeface="+mn-cs"/>
          </a:endParaRPr>
        </a:p>
      </xdr:txBody>
    </xdr:sp>
    <xdr:clientData/>
  </xdr:twoCellAnchor>
  <xdr:twoCellAnchor>
    <xdr:from>
      <xdr:col>0</xdr:col>
      <xdr:colOff>85724</xdr:colOff>
      <xdr:row>0</xdr:row>
      <xdr:rowOff>95250</xdr:rowOff>
    </xdr:from>
    <xdr:to>
      <xdr:col>3</xdr:col>
      <xdr:colOff>1466849</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3</xdr:row>
      <xdr:rowOff>38100</xdr:rowOff>
    </xdr:from>
    <xdr:to>
      <xdr:col>6</xdr:col>
      <xdr:colOff>0</xdr:colOff>
      <xdr:row>11</xdr:row>
      <xdr:rowOff>142875</xdr:rowOff>
    </xdr:to>
    <xdr:sp macro="" textlink="">
      <xdr:nvSpPr>
        <xdr:cNvPr id="2" name="TextBox 1"/>
        <xdr:cNvSpPr txBox="1"/>
      </xdr:nvSpPr>
      <xdr:spPr>
        <a:xfrm>
          <a:off x="19050" y="609600"/>
          <a:ext cx="36385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a:t>
          </a:r>
        </a:p>
        <a:p>
          <a:endParaRPr lang="en-IN" sz="1100" b="1" i="1" baseline="0" smtClean="0">
            <a:solidFill>
              <a:schemeClr val="dk1"/>
            </a:solidFill>
            <a:latin typeface="+mn-lt"/>
            <a:ea typeface="+mn-ea"/>
            <a:cs typeface="+mn-cs"/>
          </a:endParaRPr>
        </a:p>
        <a:p>
          <a:r>
            <a:rPr lang="en-IN" sz="1100" b="0" i="0" baseline="0" smtClean="0">
              <a:solidFill>
                <a:schemeClr val="dk1"/>
              </a:solidFill>
              <a:latin typeface="+mn-lt"/>
              <a:ea typeface="+mn-ea"/>
              <a:cs typeface="+mn-cs"/>
            </a:rPr>
            <a:t>Tokologo Local Municipality is a plenary municipality which is a Grade 2. It consists of four senior managers (including the Municipal Manager) and  165 support staff. The municipality provides most basic services like water, electricity, sanitation and refuse removal to it community. The municipality has a serious shortage in capacity and thus has difficulties in delivering on all identified KPI's.</a:t>
          </a:r>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T4.0.1</a:t>
          </a:r>
          <a:endParaRPr lang="en-US" sz="1100" b="1" baseline="0" smtClean="0">
            <a:solidFill>
              <a:schemeClr val="dk1"/>
            </a:solidFill>
            <a:latin typeface="+mn-lt"/>
            <a:ea typeface="+mn-ea"/>
            <a:cs typeface="+mn-cs"/>
          </a:endParaRPr>
        </a:p>
      </xdr:txBody>
    </xdr:sp>
    <xdr:clientData/>
  </xdr:twoCellAnchor>
  <xdr:twoCellAnchor>
    <xdr:from>
      <xdr:col>0</xdr:col>
      <xdr:colOff>38102</xdr:colOff>
      <xdr:row>0</xdr:row>
      <xdr:rowOff>85725</xdr:rowOff>
    </xdr:from>
    <xdr:to>
      <xdr:col>6</xdr:col>
      <xdr:colOff>9525</xdr:colOff>
      <xdr:row>2</xdr:row>
      <xdr:rowOff>123825</xdr:rowOff>
    </xdr:to>
    <xdr:sp macro="" textlink="">
      <xdr:nvSpPr>
        <xdr:cNvPr id="3" name="TextBox 2"/>
        <xdr:cNvSpPr txBox="1"/>
      </xdr:nvSpPr>
      <xdr:spPr>
        <a:xfrm>
          <a:off x="38102" y="85725"/>
          <a:ext cx="3629023" cy="4191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4 - ORGANISATIONAL DEVELOPMENT PERFORMANCE (PERFORMANCE REPORT PART II)</a:t>
          </a:r>
          <a:endParaRPr lang="en-US" sz="1100"/>
        </a:p>
      </xdr:txBody>
    </xdr:sp>
    <xdr:clientData/>
  </xdr:twoCellAnchor>
  <xdr:twoCellAnchor>
    <xdr:from>
      <xdr:col>0</xdr:col>
      <xdr:colOff>19049</xdr:colOff>
      <xdr:row>14</xdr:row>
      <xdr:rowOff>285750</xdr:rowOff>
    </xdr:from>
    <xdr:to>
      <xdr:col>6</xdr:col>
      <xdr:colOff>9525</xdr:colOff>
      <xdr:row>16</xdr:row>
      <xdr:rowOff>57150</xdr:rowOff>
    </xdr:to>
    <xdr:sp macro="" textlink="">
      <xdr:nvSpPr>
        <xdr:cNvPr id="4" name="TextBox 3"/>
        <xdr:cNvSpPr txBox="1"/>
      </xdr:nvSpPr>
      <xdr:spPr>
        <a:xfrm>
          <a:off x="19049" y="2857500"/>
          <a:ext cx="3648076"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4.1 EMPLOYEE TOTALS, TURNOVER AND VACANCIES</a:t>
          </a:r>
          <a:endParaRPr lang="en-US" sz="1100"/>
        </a:p>
      </xdr:txBody>
    </xdr:sp>
    <xdr:clientData/>
  </xdr:twoCellAnchor>
  <xdr:twoCellAnchor>
    <xdr:from>
      <xdr:col>0</xdr:col>
      <xdr:colOff>28576</xdr:colOff>
      <xdr:row>12</xdr:row>
      <xdr:rowOff>190499</xdr:rowOff>
    </xdr:from>
    <xdr:to>
      <xdr:col>6</xdr:col>
      <xdr:colOff>19050</xdr:colOff>
      <xdr:row>14</xdr:row>
      <xdr:rowOff>104774</xdr:rowOff>
    </xdr:to>
    <xdr:sp macro="" textlink="">
      <xdr:nvSpPr>
        <xdr:cNvPr id="5" name="TextBox 4"/>
        <xdr:cNvSpPr txBox="1"/>
      </xdr:nvSpPr>
      <xdr:spPr>
        <a:xfrm>
          <a:off x="28576" y="2476499"/>
          <a:ext cx="3648074" cy="2952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COMPONENT A: INTRODUCTION TO THE MUNICIPAL PERSONNEL</a:t>
          </a:r>
          <a:endParaRPr lang="en-US" sz="1100" b="1"/>
        </a:p>
      </xdr:txBody>
    </xdr:sp>
    <xdr:clientData/>
  </xdr:twoCellAnchor>
  <xdr:twoCellAnchor>
    <xdr:from>
      <xdr:col>0</xdr:col>
      <xdr:colOff>28575</xdr:colOff>
      <xdr:row>16</xdr:row>
      <xdr:rowOff>47625</xdr:rowOff>
    </xdr:from>
    <xdr:to>
      <xdr:col>5</xdr:col>
      <xdr:colOff>571500</xdr:colOff>
      <xdr:row>16</xdr:row>
      <xdr:rowOff>57150</xdr:rowOff>
    </xdr:to>
    <xdr:cxnSp macro="">
      <xdr:nvCxnSpPr>
        <xdr:cNvPr id="6" name="Straight Connector 5"/>
        <xdr:cNvCxnSpPr/>
      </xdr:nvCxnSpPr>
      <xdr:spPr>
        <a:xfrm>
          <a:off x="28575" y="3095625"/>
          <a:ext cx="3590925" cy="952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24</xdr:row>
      <xdr:rowOff>114300</xdr:rowOff>
    </xdr:from>
    <xdr:to>
      <xdr:col>3</xdr:col>
      <xdr:colOff>971550</xdr:colOff>
      <xdr:row>37</xdr:row>
      <xdr:rowOff>0</xdr:rowOff>
    </xdr:to>
    <xdr:sp macro="" textlink="">
      <xdr:nvSpPr>
        <xdr:cNvPr id="2" name="TextBox 1"/>
        <xdr:cNvSpPr txBox="1"/>
      </xdr:nvSpPr>
      <xdr:spPr>
        <a:xfrm>
          <a:off x="57150" y="7143750"/>
          <a:ext cx="588645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solidFill>
                <a:srgbClr val="FF0000"/>
              </a:solidFill>
            </a:rPr>
            <a:t>The contracts of employment of 3(three) senior managers expired during this financial year and that constitutes 75% of the entire senior management acheleon. The position of Corporate Services Manager became vacant as from the 1st January 2012, however the post incumbent was granted a month yo month contract for a period of 3 (three) months,</a:t>
          </a:r>
          <a:r>
            <a:rPr lang="en-ZA" sz="1100" baseline="0">
              <a:solidFill>
                <a:srgbClr val="FF0000"/>
              </a:solidFill>
            </a:rPr>
            <a:t> which had to be terminated after +/- 1(one) month due to contractual disagreements. 2 (Two) adverts went out with no success of attracting a pool of candidates. The post remained vacant until the end of the financial year. The contracts of employment of both the CFO and Technical Services Manager expired on 18 May 2012 whereafter the council extended the contracts for a 3 (three) month period  as per permission  granted by the MEC on a month to month basis. An ICT and Risk Management  Officer were also appointed  during the financial year under review   </a:t>
          </a:r>
          <a:endParaRPr lang="en-ZA" sz="11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219075</xdr:colOff>
      <xdr:row>1</xdr:row>
      <xdr:rowOff>28576</xdr:rowOff>
    </xdr:from>
    <xdr:to>
      <xdr:col>8</xdr:col>
      <xdr:colOff>600075</xdr:colOff>
      <xdr:row>2</xdr:row>
      <xdr:rowOff>123826</xdr:rowOff>
    </xdr:to>
    <xdr:sp macro="" textlink="">
      <xdr:nvSpPr>
        <xdr:cNvPr id="2" name="TextBox 1"/>
        <xdr:cNvSpPr txBox="1"/>
      </xdr:nvSpPr>
      <xdr:spPr>
        <a:xfrm>
          <a:off x="219075" y="219076"/>
          <a:ext cx="5257800" cy="28575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B: MANAGING THE MUNICIPAL WORKFORCE</a:t>
          </a:r>
          <a:endParaRPr lang="en-IN" sz="1100"/>
        </a:p>
      </xdr:txBody>
    </xdr:sp>
    <xdr:clientData/>
  </xdr:twoCellAnchor>
  <xdr:twoCellAnchor>
    <xdr:from>
      <xdr:col>0</xdr:col>
      <xdr:colOff>228600</xdr:colOff>
      <xdr:row>3</xdr:row>
      <xdr:rowOff>47625</xdr:rowOff>
    </xdr:from>
    <xdr:to>
      <xdr:col>8</xdr:col>
      <xdr:colOff>600075</xdr:colOff>
      <xdr:row>18</xdr:row>
      <xdr:rowOff>104774</xdr:rowOff>
    </xdr:to>
    <xdr:sp macro="" textlink="">
      <xdr:nvSpPr>
        <xdr:cNvPr id="3" name="TextBox 2"/>
        <xdr:cNvSpPr txBox="1"/>
      </xdr:nvSpPr>
      <xdr:spPr>
        <a:xfrm>
          <a:off x="228600" y="619125"/>
          <a:ext cx="5248275" cy="2914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 TO MUNICIPAL WORKFORCE MANAGEMENT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0" i="0" baseline="0" smtClean="0">
              <a:solidFill>
                <a:srgbClr val="FF0000"/>
              </a:solidFill>
              <a:latin typeface="+mn-lt"/>
              <a:ea typeface="+mn-ea"/>
              <a:cs typeface="+mn-cs"/>
            </a:rPr>
            <a:t>The organogram of the municipality was reviewed during the 2011/2012 financial year and tabled in council for adoption (structure without names). Some of the vacant positions were not filled  as there challenge of non sitting of LLF, whereas the number of vacancies increased due to the newly adopted organogram. The municipality is faced with the challenge of filling the vacant positions as a matter of urgency, as that will enhance the delivery of basic services and other set objectives that would contribute towards improving the lives of the people of Tokologo area.</a:t>
          </a:r>
          <a:endParaRPr lang="en-IN" sz="1100" baseline="0" smtClean="0">
            <a:solidFill>
              <a:srgbClr val="FF0000"/>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T4.2.0</a:t>
          </a:r>
          <a:endParaRPr lang="en-IN"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0</xdr:row>
      <xdr:rowOff>95250</xdr:rowOff>
    </xdr:from>
    <xdr:to>
      <xdr:col>4</xdr:col>
      <xdr:colOff>1724025</xdr:colOff>
      <xdr:row>2</xdr:row>
      <xdr:rowOff>66675</xdr:rowOff>
    </xdr:to>
    <xdr:sp macro="" textlink="">
      <xdr:nvSpPr>
        <xdr:cNvPr id="2" name="TextBox 1"/>
        <xdr:cNvSpPr txBox="1"/>
      </xdr:nvSpPr>
      <xdr:spPr>
        <a:xfrm>
          <a:off x="28575" y="95250"/>
          <a:ext cx="3019425" cy="3524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4.2 POLICIES</a:t>
          </a:r>
          <a:endParaRPr lang="en-IN" sz="1100"/>
        </a:p>
      </xdr:txBody>
    </xdr:sp>
    <xdr:clientData/>
  </xdr:twoCellAnchor>
  <xdr:twoCellAnchor>
    <xdr:from>
      <xdr:col>0</xdr:col>
      <xdr:colOff>28575</xdr:colOff>
      <xdr:row>2</xdr:row>
      <xdr:rowOff>66675</xdr:rowOff>
    </xdr:from>
    <xdr:to>
      <xdr:col>4</xdr:col>
      <xdr:colOff>1724025</xdr:colOff>
      <xdr:row>2</xdr:row>
      <xdr:rowOff>76200</xdr:rowOff>
    </xdr:to>
    <xdr:cxnSp macro="">
      <xdr:nvCxnSpPr>
        <xdr:cNvPr id="3" name="Straight Connector 2"/>
        <xdr:cNvCxnSpPr/>
      </xdr:nvCxnSpPr>
      <xdr:spPr>
        <a:xfrm flipV="1">
          <a:off x="28575" y="447675"/>
          <a:ext cx="3019425" cy="952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28575</xdr:colOff>
      <xdr:row>10</xdr:row>
      <xdr:rowOff>142874</xdr:rowOff>
    </xdr:from>
    <xdr:to>
      <xdr:col>6</xdr:col>
      <xdr:colOff>581025</xdr:colOff>
      <xdr:row>12</xdr:row>
      <xdr:rowOff>38099</xdr:rowOff>
    </xdr:to>
    <xdr:sp macro="" textlink="">
      <xdr:nvSpPr>
        <xdr:cNvPr id="2" name="TextBox 1"/>
        <xdr:cNvSpPr txBox="1"/>
      </xdr:nvSpPr>
      <xdr:spPr>
        <a:xfrm>
          <a:off x="28575" y="2047874"/>
          <a:ext cx="4210050" cy="2762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4.3 INJURIES, SICKNESS AND SUSPENSIONS</a:t>
          </a:r>
          <a:endParaRPr lang="en-IN" sz="1100"/>
        </a:p>
      </xdr:txBody>
    </xdr:sp>
    <xdr:clientData/>
  </xdr:twoCellAnchor>
  <xdr:twoCellAnchor>
    <xdr:from>
      <xdr:col>0</xdr:col>
      <xdr:colOff>28575</xdr:colOff>
      <xdr:row>12</xdr:row>
      <xdr:rowOff>33337</xdr:rowOff>
    </xdr:from>
    <xdr:to>
      <xdr:col>6</xdr:col>
      <xdr:colOff>581025</xdr:colOff>
      <xdr:row>12</xdr:row>
      <xdr:rowOff>47626</xdr:rowOff>
    </xdr:to>
    <xdr:cxnSp macro="">
      <xdr:nvCxnSpPr>
        <xdr:cNvPr id="3" name="Straight Connector 2"/>
        <xdr:cNvCxnSpPr/>
      </xdr:nvCxnSpPr>
      <xdr:spPr>
        <a:xfrm flipV="1">
          <a:off x="28575" y="2319337"/>
          <a:ext cx="4210050"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0</xdr:row>
      <xdr:rowOff>142875</xdr:rowOff>
    </xdr:from>
    <xdr:to>
      <xdr:col>6</xdr:col>
      <xdr:colOff>581025</xdr:colOff>
      <xdr:row>8</xdr:row>
      <xdr:rowOff>161925</xdr:rowOff>
    </xdr:to>
    <xdr:sp macro="" textlink="">
      <xdr:nvSpPr>
        <xdr:cNvPr id="4" name="TextBox 3"/>
        <xdr:cNvSpPr txBox="1"/>
      </xdr:nvSpPr>
      <xdr:spPr>
        <a:xfrm>
          <a:off x="28575" y="142875"/>
          <a:ext cx="5934075"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WORKFORCE POLICY DEVELOPMENT:</a:t>
          </a:r>
        </a:p>
        <a:p>
          <a:endParaRPr lang="en-IN" sz="1100" b="0" i="0" baseline="0" smtClean="0">
            <a:solidFill>
              <a:schemeClr val="dk1"/>
            </a:solidFill>
            <a:latin typeface="+mn-lt"/>
            <a:ea typeface="+mn-ea"/>
            <a:cs typeface="+mn-cs"/>
          </a:endParaRPr>
        </a:p>
        <a:p>
          <a:r>
            <a:rPr lang="en-IN" sz="1100" b="0" i="0" baseline="0" smtClean="0">
              <a:solidFill>
                <a:schemeClr val="dk1"/>
              </a:solidFill>
              <a:latin typeface="+mn-lt"/>
              <a:ea typeface="+mn-ea"/>
              <a:cs typeface="+mn-cs"/>
            </a:rPr>
            <a:t>The municipality finalised the development of a Human Resources policy, which was tabled in council but referred back for presentation to the LLF.  The document is once more to be tabled in council for tabling and adoption</a:t>
          </a:r>
          <a:r>
            <a:rPr lang="en-IN" sz="1100" i="1" baseline="0" smtClean="0">
              <a:solidFill>
                <a:schemeClr val="dk1"/>
              </a:solidFill>
              <a:latin typeface="+mn-lt"/>
              <a:ea typeface="+mn-ea"/>
              <a:cs typeface="+mn-cs"/>
            </a:rPr>
            <a:t>. </a:t>
          </a:r>
          <a:r>
            <a:rPr lang="en-IN" sz="1100" i="0" baseline="0" smtClean="0">
              <a:solidFill>
                <a:schemeClr val="dk1"/>
              </a:solidFill>
              <a:latin typeface="+mn-lt"/>
              <a:ea typeface="+mn-ea"/>
              <a:cs typeface="+mn-cs"/>
            </a:rPr>
            <a:t>The policy, if adopted, will also cater for the allocation of bursaries to municipal employees.</a:t>
          </a:r>
          <a:endParaRPr lang="en-IN" sz="1100" i="1"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T4.2.1.1</a:t>
          </a:r>
          <a:endParaRPr lang="en-IN" sz="1100"/>
        </a:p>
      </xdr:txBody>
    </xdr:sp>
    <xdr:clientData/>
  </xdr:twoCellAnchor>
</xdr:wsDr>
</file>

<file path=xl/drawings/drawing36.xml><?xml version="1.0" encoding="utf-8"?>
<xdr:wsDr xmlns:xdr="http://schemas.openxmlformats.org/drawingml/2006/spreadsheetDrawing" xmlns:a="http://schemas.openxmlformats.org/drawingml/2006/main">
  <xdr:absoluteAnchor>
    <xdr:pos x="123825" y="238125"/>
    <xdr:ext cx="5333999" cy="46778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123825</xdr:colOff>
      <xdr:row>31</xdr:row>
      <xdr:rowOff>9525</xdr:rowOff>
    </xdr:from>
    <xdr:to>
      <xdr:col>8</xdr:col>
      <xdr:colOff>571500</xdr:colOff>
      <xdr:row>43</xdr:row>
      <xdr:rowOff>9525</xdr:rowOff>
    </xdr:to>
    <xdr:sp macro="" textlink="">
      <xdr:nvSpPr>
        <xdr:cNvPr id="3" name="TextBox 2"/>
        <xdr:cNvSpPr txBox="1"/>
      </xdr:nvSpPr>
      <xdr:spPr>
        <a:xfrm>
          <a:off x="123825" y="5915025"/>
          <a:ext cx="532447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INJURY AND SICK LEAVE:</a:t>
          </a:r>
        </a:p>
        <a:p>
          <a:endParaRPr lang="en-IN" sz="1100" b="1" i="1" baseline="0" smtClean="0">
            <a:solidFill>
              <a:schemeClr val="dk1"/>
            </a:solidFill>
            <a:latin typeface="+mn-lt"/>
            <a:ea typeface="+mn-ea"/>
            <a:cs typeface="+mn-cs"/>
          </a:endParaRPr>
        </a:p>
        <a:p>
          <a:r>
            <a:rPr lang="en-IN" sz="1100" baseline="0" smtClean="0">
              <a:solidFill>
                <a:srgbClr val="FF0000"/>
              </a:solidFill>
              <a:latin typeface="+mn-lt"/>
              <a:ea typeface="+mn-ea"/>
              <a:cs typeface="+mn-cs"/>
            </a:rPr>
            <a:t>No injury on duty was reported for the financial year, however sick leave remains a point of concern, as there are those employees , given the latitude, who are allegedly misuse the privilege and if that is true,  the municipality will bear the costs broad about by man-hours lost and the medical schemes the cost attached to misuse of medical fund. The municipality, through its HR department, has to embark on addressing all descripancies regarding the management and administration of leave taking into consideration the prescripts including the Bargaining Council Collective Agreement.  The said action was not yet implemented as  envisaged.</a:t>
          </a: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T4.3.4</a:t>
          </a:r>
          <a:endParaRPr lang="en-IN" sz="1100"/>
        </a:p>
      </xdr:txBody>
    </xdr:sp>
    <xdr:clientData/>
  </xdr:twoCellAnchor>
  <xdr:twoCellAnchor>
    <xdr:from>
      <xdr:col>6</xdr:col>
      <xdr:colOff>371475</xdr:colOff>
      <xdr:row>24</xdr:row>
      <xdr:rowOff>38100</xdr:rowOff>
    </xdr:from>
    <xdr:to>
      <xdr:col>7</xdr:col>
      <xdr:colOff>542925</xdr:colOff>
      <xdr:row>25</xdr:row>
      <xdr:rowOff>66675</xdr:rowOff>
    </xdr:to>
    <xdr:sp macro="" textlink="">
      <xdr:nvSpPr>
        <xdr:cNvPr id="4" name="TextBox 3"/>
        <xdr:cNvSpPr txBox="1"/>
      </xdr:nvSpPr>
      <xdr:spPr>
        <a:xfrm>
          <a:off x="4029075" y="4610100"/>
          <a:ext cx="7810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a:t>T4.3.3</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76200</xdr:colOff>
      <xdr:row>8</xdr:row>
      <xdr:rowOff>19050</xdr:rowOff>
    </xdr:from>
    <xdr:to>
      <xdr:col>10</xdr:col>
      <xdr:colOff>142875</xdr:colOff>
      <xdr:row>14</xdr:row>
      <xdr:rowOff>85725</xdr:rowOff>
    </xdr:to>
    <xdr:sp macro="" textlink="">
      <xdr:nvSpPr>
        <xdr:cNvPr id="2" name="TextBox 1"/>
        <xdr:cNvSpPr txBox="1"/>
      </xdr:nvSpPr>
      <xdr:spPr>
        <a:xfrm>
          <a:off x="6419850" y="2124075"/>
          <a:ext cx="250507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solidFill>
                <a:srgbClr val="FF0000"/>
              </a:solidFill>
            </a:rPr>
            <a:t>There were</a:t>
          </a:r>
          <a:r>
            <a:rPr lang="en-ZA" sz="1100" baseline="0">
              <a:solidFill>
                <a:srgbClr val="FF0000"/>
              </a:solidFill>
            </a:rPr>
            <a:t> no suspensions during the year under review</a:t>
          </a:r>
          <a:endParaRPr lang="en-ZA" sz="1100">
            <a:solidFill>
              <a:srgbClr val="FF0000"/>
            </a:solidFill>
          </a:endParaRPr>
        </a:p>
      </xdr:txBody>
    </xdr:sp>
    <xdr:clientData/>
  </xdr:twoCellAnchor>
  <xdr:twoCellAnchor>
    <xdr:from>
      <xdr:col>6</xdr:col>
      <xdr:colOff>123825</xdr:colOff>
      <xdr:row>27</xdr:row>
      <xdr:rowOff>123825</xdr:rowOff>
    </xdr:from>
    <xdr:to>
      <xdr:col>10</xdr:col>
      <xdr:colOff>219075</xdr:colOff>
      <xdr:row>31</xdr:row>
      <xdr:rowOff>171450</xdr:rowOff>
    </xdr:to>
    <xdr:sp macro="" textlink="">
      <xdr:nvSpPr>
        <xdr:cNvPr id="3" name="TextBox 2"/>
        <xdr:cNvSpPr txBox="1"/>
      </xdr:nvSpPr>
      <xdr:spPr>
        <a:xfrm>
          <a:off x="6096000" y="6429375"/>
          <a:ext cx="25336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ZA" sz="11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1</xdr:row>
      <xdr:rowOff>9525</xdr:rowOff>
    </xdr:from>
    <xdr:to>
      <xdr:col>8</xdr:col>
      <xdr:colOff>581025</xdr:colOff>
      <xdr:row>13</xdr:row>
      <xdr:rowOff>19051</xdr:rowOff>
    </xdr:to>
    <xdr:sp macro="" textlink="">
      <xdr:nvSpPr>
        <xdr:cNvPr id="2" name="TextBox 1"/>
        <xdr:cNvSpPr txBox="1"/>
      </xdr:nvSpPr>
      <xdr:spPr>
        <a:xfrm>
          <a:off x="76200" y="200025"/>
          <a:ext cx="5381625" cy="229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SUSPENSIONS AND CASES OF FINANCIAL MISCONDUCT:</a:t>
          </a:r>
        </a:p>
        <a:p>
          <a:endParaRPr lang="en-IN" sz="1100" b="1" i="1" baseline="0" smtClean="0">
            <a:solidFill>
              <a:schemeClr val="dk1"/>
            </a:solidFill>
            <a:latin typeface="+mn-lt"/>
            <a:ea typeface="+mn-ea"/>
            <a:cs typeface="+mn-cs"/>
          </a:endParaRPr>
        </a:p>
        <a:p>
          <a:r>
            <a:rPr lang="en-IN" sz="1100" b="0" baseline="0" smtClean="0">
              <a:solidFill>
                <a:srgbClr val="FF0000"/>
              </a:solidFill>
              <a:latin typeface="+mn-lt"/>
              <a:ea typeface="+mn-ea"/>
              <a:cs typeface="+mn-cs"/>
            </a:rPr>
            <a:t>There were only one  suspensions and  one cases of financial misconduct during 2011/2012. The municipality, like any organisation is totally against acts of fraud and corruption, hence if such acts are detected at a later stage, the municipality will deal with the situation according to the applicable laws, rules and regulations. </a:t>
          </a:r>
          <a:endParaRPr lang="en-IN" sz="1100" b="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T4.3.7</a:t>
          </a:r>
          <a:endParaRPr lang="en-IN"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28575</xdr:colOff>
      <xdr:row>0</xdr:row>
      <xdr:rowOff>190499</xdr:rowOff>
    </xdr:from>
    <xdr:to>
      <xdr:col>6</xdr:col>
      <xdr:colOff>0</xdr:colOff>
      <xdr:row>2</xdr:row>
      <xdr:rowOff>85724</xdr:rowOff>
    </xdr:to>
    <xdr:sp macro="" textlink="">
      <xdr:nvSpPr>
        <xdr:cNvPr id="2" name="TextBox 1"/>
        <xdr:cNvSpPr txBox="1"/>
      </xdr:nvSpPr>
      <xdr:spPr>
        <a:xfrm>
          <a:off x="28575" y="190499"/>
          <a:ext cx="3629025" cy="2762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4.4   PERFORMANCE REWARDS</a:t>
          </a:r>
          <a:endParaRPr lang="en-IN" sz="1100"/>
        </a:p>
      </xdr:txBody>
    </xdr:sp>
    <xdr:clientData/>
  </xdr:twoCellAnchor>
  <xdr:twoCellAnchor>
    <xdr:from>
      <xdr:col>0</xdr:col>
      <xdr:colOff>76200</xdr:colOff>
      <xdr:row>2</xdr:row>
      <xdr:rowOff>95250</xdr:rowOff>
    </xdr:from>
    <xdr:to>
      <xdr:col>6</xdr:col>
      <xdr:colOff>4415</xdr:colOff>
      <xdr:row>2</xdr:row>
      <xdr:rowOff>102395</xdr:rowOff>
    </xdr:to>
    <xdr:cxnSp macro="">
      <xdr:nvCxnSpPr>
        <xdr:cNvPr id="3" name="Straight Connector 2"/>
        <xdr:cNvCxnSpPr/>
      </xdr:nvCxnSpPr>
      <xdr:spPr>
        <a:xfrm>
          <a:off x="76200" y="476250"/>
          <a:ext cx="3585815" cy="714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23</xdr:row>
      <xdr:rowOff>180975</xdr:rowOff>
    </xdr:from>
    <xdr:to>
      <xdr:col>6</xdr:col>
      <xdr:colOff>0</xdr:colOff>
      <xdr:row>30</xdr:row>
      <xdr:rowOff>180975</xdr:rowOff>
    </xdr:to>
    <xdr:sp macro="" textlink="">
      <xdr:nvSpPr>
        <xdr:cNvPr id="4" name="TextBox 3"/>
        <xdr:cNvSpPr txBox="1"/>
      </xdr:nvSpPr>
      <xdr:spPr>
        <a:xfrm>
          <a:off x="28575" y="4562475"/>
          <a:ext cx="362902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 ON PERFORMANCE REWARDS:</a:t>
          </a:r>
        </a:p>
        <a:p>
          <a:pPr algn="ctr"/>
          <a:endParaRPr lang="en-IN" sz="1100" b="1" baseline="0" smtClean="0">
            <a:solidFill>
              <a:schemeClr val="dk1"/>
            </a:solidFill>
            <a:latin typeface="+mn-lt"/>
            <a:ea typeface="+mn-ea"/>
            <a:cs typeface="+mn-cs"/>
          </a:endParaRPr>
        </a:p>
        <a:p>
          <a:r>
            <a:rPr lang="en-IN" sz="1100" b="0" i="0" baseline="0" smtClean="0">
              <a:solidFill>
                <a:srgbClr val="FF0000"/>
              </a:solidFill>
              <a:latin typeface="+mn-lt"/>
              <a:ea typeface="+mn-ea"/>
              <a:cs typeface="+mn-cs"/>
            </a:rPr>
            <a:t>No performance rewards were paid during the year under review, as the performance of senior managers was not evaluated. The performance management sytem policy was not yet adopted in 2011/2012, as it was being reviewed for tabling in council and adoption. The system has not been rolled out to all the levels of the municipality, however this will be addressed during the 2012/2013 financial year. </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T4.4.1.1</a:t>
          </a:r>
          <a:endParaRPr lang="en-IN" sz="1100"/>
        </a:p>
      </xdr:txBody>
    </xdr:sp>
    <xdr:clientData/>
  </xdr:twoCellAnchor>
  <xdr:twoCellAnchor>
    <xdr:from>
      <xdr:col>3</xdr:col>
      <xdr:colOff>704850</xdr:colOff>
      <xdr:row>11</xdr:row>
      <xdr:rowOff>142875</xdr:rowOff>
    </xdr:from>
    <xdr:to>
      <xdr:col>5</xdr:col>
      <xdr:colOff>723900</xdr:colOff>
      <xdr:row>17</xdr:row>
      <xdr:rowOff>19050</xdr:rowOff>
    </xdr:to>
    <xdr:sp macro="" textlink="">
      <xdr:nvSpPr>
        <xdr:cNvPr id="5" name="TextBox 4"/>
        <xdr:cNvSpPr txBox="1"/>
      </xdr:nvSpPr>
      <xdr:spPr>
        <a:xfrm>
          <a:off x="2438400" y="2238375"/>
          <a:ext cx="121920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solidFill>
                <a:srgbClr val="FF0000"/>
              </a:solidFill>
            </a:rPr>
            <a:t>No</a:t>
          </a:r>
          <a:r>
            <a:rPr lang="en-ZA" sz="1100" baseline="0">
              <a:solidFill>
                <a:srgbClr val="FF0000"/>
              </a:solidFill>
            </a:rPr>
            <a:t> performance Rewards were paid out during the year under review(2011/2012)</a:t>
          </a:r>
          <a:endParaRPr lang="en-ZA" sz="11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219075</xdr:colOff>
      <xdr:row>1</xdr:row>
      <xdr:rowOff>28576</xdr:rowOff>
    </xdr:from>
    <xdr:to>
      <xdr:col>8</xdr:col>
      <xdr:colOff>600075</xdr:colOff>
      <xdr:row>2</xdr:row>
      <xdr:rowOff>123826</xdr:rowOff>
    </xdr:to>
    <xdr:sp macro="" textlink="">
      <xdr:nvSpPr>
        <xdr:cNvPr id="2" name="TextBox 1"/>
        <xdr:cNvSpPr txBox="1"/>
      </xdr:nvSpPr>
      <xdr:spPr>
        <a:xfrm>
          <a:off x="219075" y="219076"/>
          <a:ext cx="5257800" cy="28575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C: CAPACITATING THE MUNICIPAL WORKFORCE</a:t>
          </a:r>
          <a:endParaRPr lang="en-IN" sz="1100"/>
        </a:p>
      </xdr:txBody>
    </xdr:sp>
    <xdr:clientData/>
  </xdr:twoCellAnchor>
  <xdr:twoCellAnchor>
    <xdr:from>
      <xdr:col>0</xdr:col>
      <xdr:colOff>228600</xdr:colOff>
      <xdr:row>3</xdr:row>
      <xdr:rowOff>47625</xdr:rowOff>
    </xdr:from>
    <xdr:to>
      <xdr:col>8</xdr:col>
      <xdr:colOff>600075</xdr:colOff>
      <xdr:row>18</xdr:row>
      <xdr:rowOff>47625</xdr:rowOff>
    </xdr:to>
    <xdr:sp macro="" textlink="">
      <xdr:nvSpPr>
        <xdr:cNvPr id="3" name="TextBox 2"/>
        <xdr:cNvSpPr txBox="1"/>
      </xdr:nvSpPr>
      <xdr:spPr>
        <a:xfrm>
          <a:off x="228600" y="619125"/>
          <a:ext cx="5248275"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 TO WORKFORCE CAPACITY DEVELOPMENT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Note: MSA 2000 S68(1) requires municipalities to develop their human resource capacity to a level that enables them to perform their functions and exercise their powers in an economical, effective, efficient and accountable way.</a:t>
          </a:r>
        </a:p>
        <a:p>
          <a:r>
            <a:rPr lang="en-IN" sz="1100" b="0" i="0" baseline="0" smtClean="0">
              <a:solidFill>
                <a:srgbClr val="FF0000"/>
              </a:solidFill>
              <a:latin typeface="+mn-lt"/>
              <a:ea typeface="+mn-ea"/>
              <a:cs typeface="+mn-cs"/>
            </a:rPr>
            <a:t>The </a:t>
          </a:r>
          <a:r>
            <a:rPr lang="en-IN" sz="1100" b="0" i="0" baseline="0">
              <a:solidFill>
                <a:srgbClr val="FF0000"/>
              </a:solidFill>
              <a:latin typeface="+mn-lt"/>
              <a:ea typeface="+mn-ea"/>
              <a:cs typeface="+mn-cs"/>
            </a:rPr>
            <a:t>serious challenges of incapacity the </a:t>
          </a:r>
          <a:r>
            <a:rPr lang="en-IN" sz="1100" b="0" i="0" baseline="0" smtClean="0">
              <a:solidFill>
                <a:srgbClr val="FF0000"/>
              </a:solidFill>
              <a:latin typeface="+mn-lt"/>
              <a:ea typeface="+mn-ea"/>
              <a:cs typeface="+mn-cs"/>
            </a:rPr>
            <a:t>municipality faced  duirng the previous financial year have been reduced through trainings provided. However, it is not training alone that will contribute to the staff performing to the best of their ability. The implementation of effective control measures, problem-solving skills and other leadership skills are required to enhance productivity. The conditions underwhich employees perform their duties should be a priority of each organisation, as the lower the moral the lower the productivity.  The municipality has to once and for all finalise the issue of retention and/or placement, as applicable, as this affects staff moral and brings about uncertainties. </a:t>
          </a:r>
          <a:endParaRPr lang="en-IN" sz="1100" b="0" baseline="0" smtClean="0">
            <a:solidFill>
              <a:srgbClr val="FF0000"/>
            </a:solidFill>
            <a:latin typeface="+mn-lt"/>
            <a:ea typeface="+mn-ea"/>
            <a:cs typeface="+mn-cs"/>
          </a:endParaRPr>
        </a:p>
        <a:p>
          <a:pPr algn="r"/>
          <a:endParaRPr lang="en-IN" sz="1100" baseline="0" smtClean="0">
            <a:solidFill>
              <a:schemeClr val="dk1"/>
            </a:solidFill>
            <a:latin typeface="+mn-lt"/>
            <a:ea typeface="+mn-ea"/>
            <a:cs typeface="+mn-cs"/>
          </a:endParaRPr>
        </a:p>
        <a:p>
          <a:pPr algn="r"/>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T4.5.0</a:t>
          </a:r>
          <a:endParaRPr lang="en-IN"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19051</xdr:colOff>
      <xdr:row>3</xdr:row>
      <xdr:rowOff>38099</xdr:rowOff>
    </xdr:from>
    <xdr:to>
      <xdr:col>5</xdr:col>
      <xdr:colOff>571500</xdr:colOff>
      <xdr:row>19</xdr:row>
      <xdr:rowOff>95250</xdr:rowOff>
    </xdr:to>
    <xdr:sp macro="" textlink="">
      <xdr:nvSpPr>
        <xdr:cNvPr id="2" name="TextBox 1"/>
        <xdr:cNvSpPr txBox="1"/>
      </xdr:nvSpPr>
      <xdr:spPr>
        <a:xfrm>
          <a:off x="19051" y="609599"/>
          <a:ext cx="3600449" cy="310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aseline="0" smtClean="0">
              <a:solidFill>
                <a:schemeClr val="dk1"/>
              </a:solidFill>
              <a:latin typeface="+mn-lt"/>
              <a:ea typeface="+mn-ea"/>
              <a:cs typeface="+mn-cs"/>
            </a:rPr>
            <a:t>INTRODUCTION TO SPENDING AGAINST CAPITAL BUDGET</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comment􀍛s completed – </a:t>
          </a:r>
          <a:r>
            <a:rPr lang="en-IN" sz="1100" b="0" i="1" baseline="0" smtClean="0">
              <a:solidFill>
                <a:schemeClr val="dk1"/>
              </a:solidFill>
              <a:latin typeface="+mn-lt"/>
              <a:ea typeface="+mn-ea"/>
              <a:cs typeface="+mn-cs"/>
            </a:rPr>
            <a:t>Capital expenditure relates mainly to construction projects </a:t>
          </a:r>
          <a:r>
            <a:rPr lang="en-IN" sz="1100" b="0" baseline="0" smtClean="0">
              <a:solidFill>
                <a:schemeClr val="dk1"/>
              </a:solidFill>
              <a:latin typeface="+mn-lt"/>
              <a:ea typeface="+mn-ea"/>
              <a:cs typeface="+mn-cs"/>
            </a:rPr>
            <a:t>that will have value lasting over many years. Capital expenditure is funded from grants, borrowings and operating expenditures and surpluses. Component B deals with capital spending indicating where the funding comes from and whether Municipalities are able to spend the available funding as planned. In this component it is important to indicate the different sources of funding as well as how these funds are spend. Highlight the 5 largest projects (see T5.7.1) and indicate what portion of the capital budget they use. In the introduction briefly refer to these key aspects of capital expenditure (usually relating to new works and renewal projects) and to Appendices M (relating to the new works and renewal programmes), N (relating to the full programme of full capital projects, and O (relating to the alignment of projects to wards).</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T5.5.0</a:t>
          </a:r>
          <a:endParaRPr lang="en-US" sz="1100" b="1" baseline="0" smtClean="0">
            <a:solidFill>
              <a:schemeClr val="dk1"/>
            </a:solidFill>
            <a:latin typeface="+mn-lt"/>
            <a:ea typeface="+mn-ea"/>
            <a:cs typeface="+mn-cs"/>
          </a:endParaRPr>
        </a:p>
      </xdr:txBody>
    </xdr:sp>
    <xdr:clientData/>
  </xdr:twoCellAnchor>
  <xdr:twoCellAnchor>
    <xdr:from>
      <xdr:col>0</xdr:col>
      <xdr:colOff>3</xdr:colOff>
      <xdr:row>0</xdr:row>
      <xdr:rowOff>95250</xdr:rowOff>
    </xdr:from>
    <xdr:to>
      <xdr:col>5</xdr:col>
      <xdr:colOff>571500</xdr:colOff>
      <xdr:row>1</xdr:row>
      <xdr:rowOff>161925</xdr:rowOff>
    </xdr:to>
    <xdr:sp macro="" textlink="">
      <xdr:nvSpPr>
        <xdr:cNvPr id="3" name="TextBox 2"/>
        <xdr:cNvSpPr txBox="1"/>
      </xdr:nvSpPr>
      <xdr:spPr>
        <a:xfrm>
          <a:off x="3" y="95250"/>
          <a:ext cx="3619497" cy="2571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B: SPENDING AGAINST CAPITAL BUDGET</a:t>
          </a:r>
          <a:endParaRPr lang="en-US" sz="1100"/>
        </a:p>
      </xdr:txBody>
    </xdr:sp>
    <xdr:clientData/>
  </xdr:twoCellAnchor>
  <xdr:twoCellAnchor>
    <xdr:from>
      <xdr:col>0</xdr:col>
      <xdr:colOff>19049</xdr:colOff>
      <xdr:row>22</xdr:row>
      <xdr:rowOff>1</xdr:rowOff>
    </xdr:from>
    <xdr:to>
      <xdr:col>5</xdr:col>
      <xdr:colOff>466725</xdr:colOff>
      <xdr:row>23</xdr:row>
      <xdr:rowOff>95251</xdr:rowOff>
    </xdr:to>
    <xdr:sp macro="" textlink="">
      <xdr:nvSpPr>
        <xdr:cNvPr id="4" name="TextBox 3"/>
        <xdr:cNvSpPr txBox="1"/>
      </xdr:nvSpPr>
      <xdr:spPr>
        <a:xfrm>
          <a:off x="19049" y="4191001"/>
          <a:ext cx="349567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5.5 CAPITAL EXPENDITURE</a:t>
          </a:r>
          <a:endParaRPr lang="en-US" sz="1100"/>
        </a:p>
      </xdr:txBody>
    </xdr:sp>
    <xdr:clientData/>
  </xdr:twoCellAnchor>
  <xdr:twoCellAnchor>
    <xdr:from>
      <xdr:col>4</xdr:col>
      <xdr:colOff>209550</xdr:colOff>
      <xdr:row>41</xdr:row>
      <xdr:rowOff>19050</xdr:rowOff>
    </xdr:from>
    <xdr:to>
      <xdr:col>5</xdr:col>
      <xdr:colOff>495300</xdr:colOff>
      <xdr:row>42</xdr:row>
      <xdr:rowOff>19050</xdr:rowOff>
    </xdr:to>
    <xdr:sp macro="" textlink="">
      <xdr:nvSpPr>
        <xdr:cNvPr id="5" name="TextBox 4"/>
        <xdr:cNvSpPr txBox="1"/>
      </xdr:nvSpPr>
      <xdr:spPr>
        <a:xfrm>
          <a:off x="2647950" y="7829550"/>
          <a:ext cx="8953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a:t>T5.5.1</a:t>
          </a:r>
        </a:p>
      </xdr:txBody>
    </xdr:sp>
    <xdr:clientData/>
  </xdr:twoCellAnchor>
  <xdr:twoCellAnchor>
    <xdr:from>
      <xdr:col>0</xdr:col>
      <xdr:colOff>142875</xdr:colOff>
      <xdr:row>24</xdr:row>
      <xdr:rowOff>104775</xdr:rowOff>
    </xdr:from>
    <xdr:to>
      <xdr:col>5</xdr:col>
      <xdr:colOff>476251</xdr:colOff>
      <xdr:row>40</xdr:row>
      <xdr:rowOff>371475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28575</xdr:colOff>
      <xdr:row>0</xdr:row>
      <xdr:rowOff>190499</xdr:rowOff>
    </xdr:from>
    <xdr:to>
      <xdr:col>6</xdr:col>
      <xdr:colOff>1724025</xdr:colOff>
      <xdr:row>8</xdr:row>
      <xdr:rowOff>0</xdr:rowOff>
    </xdr:to>
    <xdr:sp macro="" textlink="">
      <xdr:nvSpPr>
        <xdr:cNvPr id="2" name="TextBox 1"/>
        <xdr:cNvSpPr txBox="1"/>
      </xdr:nvSpPr>
      <xdr:spPr>
        <a:xfrm>
          <a:off x="28575" y="190499"/>
          <a:ext cx="4238625" cy="13335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 ON OPERATING TRANSFERS AND GRANTS:</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There were no variances noted between the grant allocation and receipt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T5.2.2</a:t>
          </a:r>
          <a:endParaRPr lang="en-IN" sz="1100"/>
        </a:p>
      </xdr:txBody>
    </xdr:sp>
    <xdr:clientData/>
  </xdr:twoCellAnchor>
  <xdr:twoCellAnchor>
    <xdr:from>
      <xdr:col>0</xdr:col>
      <xdr:colOff>28575</xdr:colOff>
      <xdr:row>20</xdr:row>
      <xdr:rowOff>85724</xdr:rowOff>
    </xdr:from>
    <xdr:to>
      <xdr:col>6</xdr:col>
      <xdr:colOff>1800225</xdr:colOff>
      <xdr:row>30</xdr:row>
      <xdr:rowOff>123825</xdr:rowOff>
    </xdr:to>
    <xdr:sp macro="" textlink="">
      <xdr:nvSpPr>
        <xdr:cNvPr id="3" name="TextBox 2"/>
        <xdr:cNvSpPr txBox="1"/>
      </xdr:nvSpPr>
      <xdr:spPr>
        <a:xfrm>
          <a:off x="28575" y="3895724"/>
          <a:ext cx="4238625"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rgbClr val="FF0000"/>
              </a:solidFill>
              <a:latin typeface="+mn-lt"/>
              <a:ea typeface="+mn-ea"/>
              <a:cs typeface="+mn-cs"/>
            </a:rPr>
            <a:t>DBSA  Grants: Received for the Roads Master Plan, to ensure that there is future development of municipal roads and stormwater drainage systems. </a:t>
          </a:r>
        </a:p>
        <a:p>
          <a:endParaRPr lang="en-IN" sz="1100" baseline="0" smtClean="0">
            <a:solidFill>
              <a:srgbClr val="FF0000"/>
            </a:solidFill>
            <a:latin typeface="+mn-lt"/>
            <a:ea typeface="+mn-ea"/>
            <a:cs typeface="+mn-cs"/>
          </a:endParaRPr>
        </a:p>
        <a:p>
          <a:r>
            <a:rPr lang="en-IN" sz="1100" baseline="0" smtClean="0">
              <a:solidFill>
                <a:srgbClr val="FF0000"/>
              </a:solidFill>
              <a:latin typeface="+mn-lt"/>
              <a:ea typeface="+mn-ea"/>
              <a:cs typeface="+mn-cs"/>
            </a:rPr>
            <a:t>Beatrix Mines Subsidy:  Fund</a:t>
          </a:r>
          <a:r>
            <a:rPr lang="en-IN" sz="1100" b="0" i="0" baseline="0" smtClean="0">
              <a:solidFill>
                <a:srgbClr val="FF0000"/>
              </a:solidFill>
              <a:latin typeface="+mn-lt"/>
              <a:ea typeface="+mn-ea"/>
              <a:cs typeface="+mn-cs"/>
            </a:rPr>
            <a:t>ing for Bulk Water supply shortages.</a:t>
          </a:r>
          <a:endParaRPr lang="en-IN" sz="1100" b="1" i="1" baseline="0" smtClean="0">
            <a:solidFill>
              <a:srgbClr val="FF0000"/>
            </a:solidFill>
            <a:latin typeface="+mn-lt"/>
            <a:ea typeface="+mn-ea"/>
            <a:cs typeface="+mn-cs"/>
          </a:endParaRPr>
        </a:p>
        <a:p>
          <a:endParaRPr lang="en-IN" sz="1100" b="1" i="1" baseline="0" smtClean="0">
            <a:solidFill>
              <a:srgbClr val="FF0000"/>
            </a:solidFill>
            <a:latin typeface="+mn-lt"/>
            <a:ea typeface="+mn-ea"/>
            <a:cs typeface="+mn-cs"/>
          </a:endParaRPr>
        </a:p>
        <a:p>
          <a:r>
            <a:rPr lang="en-IN" sz="1100" baseline="0">
              <a:solidFill>
                <a:srgbClr val="FF0000"/>
              </a:solidFill>
              <a:latin typeface="+mn-lt"/>
              <a:ea typeface="+mn-ea"/>
              <a:cs typeface="+mn-cs"/>
            </a:rPr>
            <a:t>Lejweleputswa District Municipality Subsidy:  Fund</a:t>
          </a:r>
          <a:r>
            <a:rPr lang="en-IN" sz="1100" b="0" i="0" baseline="0">
              <a:solidFill>
                <a:srgbClr val="FF0000"/>
              </a:solidFill>
              <a:latin typeface="+mn-lt"/>
              <a:ea typeface="+mn-ea"/>
              <a:cs typeface="+mn-cs"/>
            </a:rPr>
            <a:t>ing for Bulk Water supply shortages</a:t>
          </a:r>
          <a:r>
            <a:rPr lang="en-IN" sz="1100" b="0" i="0" baseline="0">
              <a:solidFill>
                <a:schemeClr val="dk1"/>
              </a:solidFill>
              <a:latin typeface="+mn-lt"/>
              <a:ea typeface="+mn-ea"/>
              <a:cs typeface="+mn-cs"/>
            </a:rPr>
            <a:t>.</a:t>
          </a:r>
          <a:endParaRPr lang="en-IN" sz="1100" b="1" i="1"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T5.2.4</a:t>
          </a:r>
          <a:endParaRPr lang="en-IN"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28576</xdr:colOff>
      <xdr:row>0</xdr:row>
      <xdr:rowOff>95250</xdr:rowOff>
    </xdr:from>
    <xdr:to>
      <xdr:col>4</xdr:col>
      <xdr:colOff>800101</xdr:colOff>
      <xdr:row>13</xdr:row>
      <xdr:rowOff>171449</xdr:rowOff>
    </xdr:to>
    <xdr:sp macro="" textlink="">
      <xdr:nvSpPr>
        <xdr:cNvPr id="2" name="TextBox 1"/>
        <xdr:cNvSpPr txBox="1"/>
      </xdr:nvSpPr>
      <xdr:spPr>
        <a:xfrm>
          <a:off x="28576" y="95250"/>
          <a:ext cx="3019425" cy="2552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5.3 ASSET MANAGEMENT</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ctr"/>
          <a:r>
            <a:rPr lang="en-IN" sz="1100" baseline="0" smtClean="0">
              <a:solidFill>
                <a:schemeClr val="dk1"/>
              </a:solidFill>
              <a:latin typeface="+mn-lt"/>
              <a:ea typeface="+mn-ea"/>
              <a:cs typeface="+mn-cs"/>
            </a:rPr>
            <a:t>INTRODUCTION TO ASSET MANAGEMENT</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 is complete – </a:t>
          </a:r>
          <a:r>
            <a:rPr lang="en-IN" sz="1100" b="0" i="1" baseline="0" smtClean="0">
              <a:solidFill>
                <a:schemeClr val="dk1"/>
              </a:solidFill>
              <a:latin typeface="+mn-lt"/>
              <a:ea typeface="+mn-ea"/>
              <a:cs typeface="+mn-cs"/>
            </a:rPr>
            <a:t>Provide a brief overview on Asset Management as practiced </a:t>
          </a:r>
          <a:r>
            <a:rPr lang="en-IN" sz="1100" baseline="0" smtClean="0">
              <a:solidFill>
                <a:schemeClr val="dk1"/>
              </a:solidFill>
              <a:latin typeface="+mn-lt"/>
              <a:ea typeface="+mn-ea"/>
              <a:cs typeface="+mn-cs"/>
            </a:rPr>
            <a:t>within your organisation and outline the key elements of your Asset Management Policy. Explain how asset management is organised, the staff involved and the key delegations. Describe key issues under development. Indicate the approach to capacity development for this activity. Refer to the illustrations of asset management approach in relation to the new assets set out below.</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T5.3.1</a:t>
          </a:r>
          <a:endParaRPr lang="en-IN" sz="1100"/>
        </a:p>
      </xdr:txBody>
    </xdr:sp>
    <xdr:clientData/>
  </xdr:twoCellAnchor>
  <xdr:twoCellAnchor>
    <xdr:from>
      <xdr:col>0</xdr:col>
      <xdr:colOff>28575</xdr:colOff>
      <xdr:row>2</xdr:row>
      <xdr:rowOff>44049</xdr:rowOff>
    </xdr:from>
    <xdr:to>
      <xdr:col>4</xdr:col>
      <xdr:colOff>1095375</xdr:colOff>
      <xdr:row>2</xdr:row>
      <xdr:rowOff>76203</xdr:rowOff>
    </xdr:to>
    <xdr:cxnSp macro="">
      <xdr:nvCxnSpPr>
        <xdr:cNvPr id="3" name="Straight Connector 2"/>
        <xdr:cNvCxnSpPr/>
      </xdr:nvCxnSpPr>
      <xdr:spPr>
        <a:xfrm flipV="1">
          <a:off x="28575" y="425049"/>
          <a:ext cx="3019425" cy="32154"/>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28575</xdr:colOff>
      <xdr:row>0</xdr:row>
      <xdr:rowOff>190499</xdr:rowOff>
    </xdr:from>
    <xdr:to>
      <xdr:col>4</xdr:col>
      <xdr:colOff>990600</xdr:colOff>
      <xdr:row>12</xdr:row>
      <xdr:rowOff>114300</xdr:rowOff>
    </xdr:to>
    <xdr:sp macro="" textlink="">
      <xdr:nvSpPr>
        <xdr:cNvPr id="2" name="TextBox 1"/>
        <xdr:cNvSpPr txBox="1"/>
      </xdr:nvSpPr>
      <xdr:spPr>
        <a:xfrm>
          <a:off x="28575" y="190499"/>
          <a:ext cx="3019425" cy="22098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 ON ASSET MANAGEMENT:</a:t>
          </a:r>
        </a:p>
        <a:p>
          <a:endParaRPr lang="en-IN" sz="1100" b="1" i="1" baseline="0" smtClean="0">
            <a:solidFill>
              <a:schemeClr val="dk1"/>
            </a:solidFill>
            <a:latin typeface="+mn-lt"/>
            <a:ea typeface="+mn-ea"/>
            <a:cs typeface="+mn-cs"/>
          </a:endParaRPr>
        </a:p>
        <a:p>
          <a:endParaRPr lang="en-IN" sz="1100" b="1" i="1"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comment􀍛s completed – </a:t>
          </a:r>
          <a:r>
            <a:rPr lang="en-IN" sz="1100" b="0" i="1" baseline="0" smtClean="0">
              <a:solidFill>
                <a:schemeClr val="dk1"/>
              </a:solidFill>
              <a:latin typeface="+mn-lt"/>
              <a:ea typeface="+mn-ea"/>
              <a:cs typeface="+mn-cs"/>
            </a:rPr>
            <a:t>With reference to the three projects approved in the year, </a:t>
          </a:r>
          <a:r>
            <a:rPr lang="en-IN" sz="1100" baseline="0" smtClean="0">
              <a:solidFill>
                <a:schemeClr val="dk1"/>
              </a:solidFill>
              <a:latin typeface="+mn-lt"/>
              <a:ea typeface="+mn-ea"/>
              <a:cs typeface="+mn-cs"/>
            </a:rPr>
            <a:t>set out above, describe how these projects were evaluated from a cost and revenue perspective, including Municipal tax and tariff implications (See MFMA section 19(2)(a)&amp;(b) and MSA section 74(2)(d),(e)&amp;(i)). Ensure that these projects are maintained on files that are readily accessible for audit inspection. Financial data regarding asset management may be sourced from </a:t>
          </a:r>
          <a:r>
            <a:rPr lang="en-IN" sz="1100" b="1" baseline="0" smtClean="0">
              <a:solidFill>
                <a:schemeClr val="dk1"/>
              </a:solidFill>
              <a:latin typeface="+mn-lt"/>
              <a:ea typeface="+mn-ea"/>
              <a:cs typeface="+mn-cs"/>
            </a:rPr>
            <a:t>MBRR Table A9</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T5.3.3</a:t>
          </a:r>
          <a:endParaRPr lang="en-IN" sz="1100"/>
        </a:p>
      </xdr:txBody>
    </xdr:sp>
    <xdr:clientData/>
  </xdr:twoCellAnchor>
  <xdr:twoCellAnchor>
    <xdr:from>
      <xdr:col>0</xdr:col>
      <xdr:colOff>28575</xdr:colOff>
      <xdr:row>20</xdr:row>
      <xdr:rowOff>142874</xdr:rowOff>
    </xdr:from>
    <xdr:to>
      <xdr:col>4</xdr:col>
      <xdr:colOff>990600</xdr:colOff>
      <xdr:row>32</xdr:row>
      <xdr:rowOff>76200</xdr:rowOff>
    </xdr:to>
    <xdr:sp macro="" textlink="">
      <xdr:nvSpPr>
        <xdr:cNvPr id="3" name="TextBox 2"/>
        <xdr:cNvSpPr txBox="1"/>
      </xdr:nvSpPr>
      <xdr:spPr>
        <a:xfrm>
          <a:off x="28575" y="3952874"/>
          <a:ext cx="3019425" cy="221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 ON REPAIR AND MAINTENANCE EXPENDITURE:</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1" i="1" baseline="0" smtClean="0">
              <a:solidFill>
                <a:schemeClr val="dk1"/>
              </a:solidFill>
              <a:latin typeface="+mn-lt"/>
              <a:ea typeface="+mn-ea"/>
              <a:cs typeface="+mn-cs"/>
            </a:rPr>
            <a:t>Delete Directive note once comment􀍛s completed –</a:t>
          </a:r>
          <a:r>
            <a:rPr lang="en-IN" sz="1100" b="0" i="1" baseline="0" smtClean="0">
              <a:solidFill>
                <a:schemeClr val="dk1"/>
              </a:solidFill>
              <a:latin typeface="+mn-lt"/>
              <a:ea typeface="+mn-ea"/>
              <a:cs typeface="+mn-cs"/>
            </a:rPr>
            <a:t> Comment on adequacy of Repair &amp; Maintenance </a:t>
          </a:r>
          <a:r>
            <a:rPr lang="en-IN" sz="1100" baseline="0" smtClean="0">
              <a:solidFill>
                <a:schemeClr val="dk1"/>
              </a:solidFill>
              <a:latin typeface="+mn-lt"/>
              <a:ea typeface="+mn-ea"/>
              <a:cs typeface="+mn-cs"/>
            </a:rPr>
            <a:t>Expenditure and variances show in T5.3.4 above and on the implications of the proportion of operating budget spend on repairs and maintenance over the past four years set out below. Note that the repairs and maintenance expenditure in T5.3.4 must reconcile with the operational repairs and maintenance expenditure for all services set out in Chapter 3.</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T5.3.4.1</a:t>
          </a:r>
          <a:endParaRPr lang="en-IN"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85726</xdr:colOff>
      <xdr:row>0</xdr:row>
      <xdr:rowOff>180975</xdr:rowOff>
    </xdr:from>
    <xdr:to>
      <xdr:col>7</xdr:col>
      <xdr:colOff>590550</xdr:colOff>
      <xdr:row>2</xdr:row>
      <xdr:rowOff>152400</xdr:rowOff>
    </xdr:to>
    <xdr:sp macro="" textlink="">
      <xdr:nvSpPr>
        <xdr:cNvPr id="2" name="TextBox 1"/>
        <xdr:cNvSpPr txBox="1"/>
      </xdr:nvSpPr>
      <xdr:spPr>
        <a:xfrm>
          <a:off x="85726" y="180975"/>
          <a:ext cx="4772024"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5.4 FINANCIAL RATIOS BASED ON KEY PERFORMANCE INDICATORS</a:t>
          </a:r>
          <a:endParaRPr lang="en-IN" sz="1100"/>
        </a:p>
      </xdr:txBody>
    </xdr:sp>
    <xdr:clientData/>
  </xdr:twoCellAnchor>
  <xdr:twoCellAnchor>
    <xdr:from>
      <xdr:col>0</xdr:col>
      <xdr:colOff>95250</xdr:colOff>
      <xdr:row>2</xdr:row>
      <xdr:rowOff>142875</xdr:rowOff>
    </xdr:from>
    <xdr:to>
      <xdr:col>7</xdr:col>
      <xdr:colOff>590550</xdr:colOff>
      <xdr:row>2</xdr:row>
      <xdr:rowOff>161925</xdr:rowOff>
    </xdr:to>
    <xdr:cxnSp macro="">
      <xdr:nvCxnSpPr>
        <xdr:cNvPr id="3" name="Straight Connector 2"/>
        <xdr:cNvCxnSpPr/>
      </xdr:nvCxnSpPr>
      <xdr:spPr>
        <a:xfrm>
          <a:off x="95250" y="523875"/>
          <a:ext cx="4762500" cy="1905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absoluteAnchor>
    <xdr:pos x="95249" y="647699"/>
    <xdr:ext cx="5381625" cy="4124326"/>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4299" y="4895851"/>
    <xdr:ext cx="5362575" cy="375285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6.xml><?xml version="1.0" encoding="utf-8"?>
<c:userShapes xmlns:c="http://schemas.openxmlformats.org/drawingml/2006/chart">
  <cdr:relSizeAnchor xmlns:cdr="http://schemas.openxmlformats.org/drawingml/2006/chartDrawing">
    <cdr:from>
      <cdr:x>0.05047</cdr:x>
      <cdr:y>0.78086</cdr:y>
    </cdr:from>
    <cdr:to>
      <cdr:x>0.96088</cdr:x>
      <cdr:y>0.97229</cdr:y>
    </cdr:to>
    <cdr:sp macro="" textlink="">
      <cdr:nvSpPr>
        <cdr:cNvPr id="2" name="TextBox 1"/>
        <cdr:cNvSpPr txBox="1"/>
      </cdr:nvSpPr>
      <cdr:spPr>
        <a:xfrm xmlns:a="http://schemas.openxmlformats.org/drawingml/2006/main">
          <a:off x="271611" y="3220520"/>
          <a:ext cx="4899485" cy="789505"/>
        </a:xfrm>
        <a:prstGeom xmlns:a="http://schemas.openxmlformats.org/drawingml/2006/main" prst="rect">
          <a:avLst/>
        </a:prstGeom>
        <a:ln xmlns:a="http://schemas.openxmlformats.org/drawingml/2006/main">
          <a:solidFill>
            <a:schemeClr val="lt1">
              <a:shade val="50000"/>
            </a:schemeClr>
          </a:solidFill>
        </a:ln>
      </cdr:spPr>
      <cdr:txBody>
        <a:bodyPr xmlns:a="http://schemas.openxmlformats.org/drawingml/2006/main" wrap="square" rtlCol="0"/>
        <a:lstStyle xmlns:a="http://schemas.openxmlformats.org/drawingml/2006/main"/>
        <a:p xmlns:a="http://schemas.openxmlformats.org/drawingml/2006/main">
          <a:r>
            <a:rPr lang="en-US" sz="1100">
              <a:latin typeface="+mn-lt"/>
              <a:ea typeface="+mn-ea"/>
              <a:cs typeface="+mn-cs"/>
            </a:rPr>
            <a:t>Liquidity Ratio – Measures the municipality’s ability to pay its bills and is calculated by dividing the monetary assets</a:t>
          </a:r>
          <a:r>
            <a:rPr lang="en-US" sz="1100" baseline="0">
              <a:latin typeface="+mn-lt"/>
              <a:ea typeface="+mn-ea"/>
              <a:cs typeface="+mn-cs"/>
            </a:rPr>
            <a:t> (due within one year ) </a:t>
          </a:r>
          <a:r>
            <a:rPr lang="en-US" sz="1100">
              <a:latin typeface="+mn-lt"/>
              <a:ea typeface="+mn-ea"/>
              <a:cs typeface="+mn-cs"/>
            </a:rPr>
            <a:t>by the municipality’s current liabilities. A higher ratio is better.</a:t>
          </a:r>
        </a:p>
        <a:p xmlns:a="http://schemas.openxmlformats.org/drawingml/2006/main">
          <a:r>
            <a:rPr lang="en-US" sz="1100">
              <a:latin typeface="+mn-lt"/>
              <a:ea typeface="+mn-ea"/>
              <a:cs typeface="+mn-cs"/>
            </a:rPr>
            <a:t>Data used from  MBRR SA8                                                                                       T5.4.1</a:t>
          </a:r>
          <a:endParaRPr lang="en-US" sz="1100"/>
        </a:p>
      </cdr:txBody>
    </cdr:sp>
  </cdr:relSizeAnchor>
</c:userShapes>
</file>

<file path=xl/drawings/drawing47.xml><?xml version="1.0" encoding="utf-8"?>
<c:userShapes xmlns:c="http://schemas.openxmlformats.org/drawingml/2006/chart">
  <cdr:relSizeAnchor xmlns:cdr="http://schemas.openxmlformats.org/drawingml/2006/chartDrawing">
    <cdr:from>
      <cdr:x>0.05403</cdr:x>
      <cdr:y>0.78611</cdr:y>
    </cdr:from>
    <cdr:to>
      <cdr:x>0.96003</cdr:x>
      <cdr:y>0.97632</cdr:y>
    </cdr:to>
    <cdr:sp macro="" textlink="">
      <cdr:nvSpPr>
        <cdr:cNvPr id="2" name="TextBox 14"/>
        <cdr:cNvSpPr txBox="1"/>
      </cdr:nvSpPr>
      <cdr:spPr>
        <a:xfrm xmlns:a="http://schemas.openxmlformats.org/drawingml/2006/main">
          <a:off x="247650" y="2625538"/>
          <a:ext cx="4152900" cy="635281"/>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100">
              <a:solidFill>
                <a:sysClr val="windowText" lastClr="000000"/>
              </a:solidFill>
              <a:latin typeface="Calibri"/>
            </a:rPr>
            <a:t>Cost Coverage– </a:t>
          </a:r>
          <a:r>
            <a:rPr lang="en-US" sz="1100">
              <a:solidFill>
                <a:sysClr val="windowText" lastClr="000000"/>
              </a:solidFill>
              <a:latin typeface="Calibri"/>
              <a:ea typeface="+mn-ea"/>
              <a:cs typeface="+mn-cs"/>
            </a:rPr>
            <a:t>It explains how many months expenditure can be covered</a:t>
          </a:r>
          <a:r>
            <a:rPr lang="en-US" sz="1100" baseline="0">
              <a:solidFill>
                <a:sysClr val="windowText" lastClr="000000"/>
              </a:solidFill>
              <a:latin typeface="Calibri"/>
              <a:ea typeface="+mn-ea"/>
              <a:cs typeface="+mn-cs"/>
            </a:rPr>
            <a:t> by the  cash and other liquid assets available to the M</a:t>
          </a:r>
          <a:r>
            <a:rPr lang="en-US" sz="1100">
              <a:solidFill>
                <a:sysClr val="windowText" lastClr="000000"/>
              </a:solidFill>
              <a:latin typeface="Calibri"/>
              <a:ea typeface="+mn-ea"/>
              <a:cs typeface="+mn-cs"/>
            </a:rPr>
            <a:t>unicipality excluding utilisation of grants</a:t>
          </a:r>
          <a:r>
            <a:rPr lang="en-US" sz="1100" baseline="0">
              <a:solidFill>
                <a:sysClr val="windowText" lastClr="000000"/>
              </a:solidFill>
              <a:latin typeface="Calibri"/>
              <a:ea typeface="+mn-ea"/>
              <a:cs typeface="+mn-cs"/>
            </a:rPr>
            <a:t> and is calculated</a:t>
          </a:r>
        </a:p>
        <a:p xmlns:a="http://schemas.openxmlformats.org/drawingml/2006/main">
          <a:r>
            <a:rPr lang="en-US" sz="1100">
              <a:latin typeface="Calibri"/>
              <a:ea typeface="+mn-ea"/>
              <a:cs typeface="+mn-cs"/>
            </a:rPr>
            <a:t>Data used from  MBRR SA8                                                                                       T5.4.2</a:t>
          </a:r>
          <a:endParaRPr lang="en-US" sz="11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19051</xdr:colOff>
      <xdr:row>3</xdr:row>
      <xdr:rowOff>38100</xdr:rowOff>
    </xdr:from>
    <xdr:to>
      <xdr:col>1</xdr:col>
      <xdr:colOff>3810000</xdr:colOff>
      <xdr:row>17</xdr:row>
      <xdr:rowOff>9526</xdr:rowOff>
    </xdr:to>
    <xdr:sp macro="" textlink="">
      <xdr:nvSpPr>
        <xdr:cNvPr id="2" name="TextBox 1"/>
        <xdr:cNvSpPr txBox="1"/>
      </xdr:nvSpPr>
      <xdr:spPr>
        <a:xfrm>
          <a:off x="19051" y="609600"/>
          <a:ext cx="1200149" cy="2638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Note: The Constitution S188(1)(b) states that the functions of the Auditor-General includes the auditing and reporting on the accounts, financial statements and financial management of all municipalities. MSA S45 states that the results of performance measurement must be audited annually by the Auditor General</a:t>
          </a:r>
        </a:p>
        <a:p>
          <a:endParaRPr lang="en-IN" sz="1100" b="1" i="1" baseline="0" smtClean="0">
            <a:solidFill>
              <a:schemeClr val="dk1"/>
            </a:solidFill>
            <a:latin typeface="+mn-lt"/>
            <a:ea typeface="+mn-ea"/>
            <a:cs typeface="+mn-cs"/>
          </a:endParaRPr>
        </a:p>
        <a:p>
          <a:pPr algn="l"/>
          <a:r>
            <a:rPr lang="en-IN" sz="1050" b="0" i="0" u="none" baseline="0" smtClean="0">
              <a:solidFill>
                <a:srgbClr val="FF0000"/>
              </a:solidFill>
              <a:latin typeface="+mn-lt"/>
              <a:ea typeface="+mn-ea"/>
              <a:cs typeface="+mn-cs"/>
            </a:rPr>
            <a:t>THE </a:t>
          </a:r>
          <a:r>
            <a:rPr lang="en-IN" sz="1100" b="0" i="0" baseline="0">
              <a:solidFill>
                <a:srgbClr val="FF0000"/>
              </a:solidFill>
              <a:latin typeface="+mn-lt"/>
              <a:ea typeface="+mn-ea"/>
              <a:cs typeface="+mn-cs"/>
            </a:rPr>
            <a:t>2011/12 AND 2010/2011 </a:t>
          </a:r>
          <a:r>
            <a:rPr lang="en-IN" sz="1050" b="0" i="0" u="none" baseline="0" smtClean="0">
              <a:solidFill>
                <a:srgbClr val="FF0000"/>
              </a:solidFill>
              <a:latin typeface="+mn-lt"/>
              <a:ea typeface="+mn-ea"/>
              <a:cs typeface="+mn-cs"/>
            </a:rPr>
            <a:t>ANNUAL FINANCIAL STATEMENTS AND </a:t>
          </a:r>
          <a:r>
            <a:rPr lang="en-IN" sz="1100" b="0" i="0" baseline="0">
              <a:solidFill>
                <a:srgbClr val="FF0000"/>
              </a:solidFill>
              <a:latin typeface="+mn-lt"/>
              <a:ea typeface="+mn-ea"/>
              <a:cs typeface="+mn-cs"/>
            </a:rPr>
            <a:t>THE RELATED AUDIT REPORT </a:t>
          </a:r>
          <a:r>
            <a:rPr lang="en-IN" sz="1050" b="0" i="0" u="none" baseline="0" smtClean="0">
              <a:solidFill>
                <a:srgbClr val="FF0000"/>
              </a:solidFill>
              <a:latin typeface="+mn-lt"/>
              <a:ea typeface="+mn-ea"/>
              <a:cs typeface="+mn-cs"/>
            </a:rPr>
            <a:t>HAVE BEEN INCLUDED IN THE ANNUAL REPORT</a:t>
          </a:r>
          <a:endParaRPr lang="en-IN" sz="1100" baseline="0" smtClean="0">
            <a:solidFill>
              <a:srgbClr val="FF0000"/>
            </a:solidFill>
            <a:latin typeface="+mn-lt"/>
            <a:ea typeface="+mn-ea"/>
            <a:cs typeface="+mn-cs"/>
          </a:endParaRPr>
        </a:p>
        <a:p>
          <a:pPr algn="r"/>
          <a:r>
            <a:rPr lang="en-IN" sz="1100" baseline="0" smtClean="0">
              <a:solidFill>
                <a:schemeClr val="dk1"/>
              </a:solidFill>
              <a:latin typeface="+mn-lt"/>
              <a:ea typeface="+mn-ea"/>
              <a:cs typeface="+mn-cs"/>
            </a:rPr>
            <a:t>T6.0.1</a:t>
          </a:r>
          <a:endParaRPr lang="en-US" sz="1100" b="1" baseline="0" smtClean="0">
            <a:solidFill>
              <a:schemeClr val="dk1"/>
            </a:solidFill>
            <a:latin typeface="+mn-lt"/>
            <a:ea typeface="+mn-ea"/>
            <a:cs typeface="+mn-cs"/>
          </a:endParaRPr>
        </a:p>
      </xdr:txBody>
    </xdr:sp>
    <xdr:clientData/>
  </xdr:twoCellAnchor>
  <xdr:twoCellAnchor>
    <xdr:from>
      <xdr:col>0</xdr:col>
      <xdr:colOff>3</xdr:colOff>
      <xdr:row>0</xdr:row>
      <xdr:rowOff>95250</xdr:rowOff>
    </xdr:from>
    <xdr:to>
      <xdr:col>1</xdr:col>
      <xdr:colOff>3800348</xdr:colOff>
      <xdr:row>1</xdr:row>
      <xdr:rowOff>161925</xdr:rowOff>
    </xdr:to>
    <xdr:sp macro="" textlink="">
      <xdr:nvSpPr>
        <xdr:cNvPr id="3" name="TextBox 2"/>
        <xdr:cNvSpPr txBox="1"/>
      </xdr:nvSpPr>
      <xdr:spPr>
        <a:xfrm>
          <a:off x="3" y="95250"/>
          <a:ext cx="1219070" cy="257175"/>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6 - AUDITOR GENERAL AUDIT FINDINGS</a:t>
          </a:r>
          <a:endParaRPr lang="en-US" sz="1100"/>
        </a:p>
      </xdr:txBody>
    </xdr:sp>
    <xdr:clientData/>
  </xdr:twoCellAnchor>
  <xdr:twoCellAnchor>
    <xdr:from>
      <xdr:col>0</xdr:col>
      <xdr:colOff>19050</xdr:colOff>
      <xdr:row>20</xdr:row>
      <xdr:rowOff>76200</xdr:rowOff>
    </xdr:from>
    <xdr:to>
      <xdr:col>1</xdr:col>
      <xdr:colOff>3810000</xdr:colOff>
      <xdr:row>21</xdr:row>
      <xdr:rowOff>180975</xdr:rowOff>
    </xdr:to>
    <xdr:sp macro="" textlink="">
      <xdr:nvSpPr>
        <xdr:cNvPr id="4" name="TextBox 3"/>
        <xdr:cNvSpPr txBox="1"/>
      </xdr:nvSpPr>
      <xdr:spPr>
        <a:xfrm>
          <a:off x="19050" y="3886200"/>
          <a:ext cx="12001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6.1 AUDITOR GENERAL REPORTS 2011/12</a:t>
          </a:r>
          <a:endParaRPr lang="en-US" sz="1100"/>
        </a:p>
      </xdr:txBody>
    </xdr:sp>
    <xdr:clientData/>
  </xdr:twoCellAnchor>
  <xdr:twoCellAnchor>
    <xdr:from>
      <xdr:col>0</xdr:col>
      <xdr:colOff>28576</xdr:colOff>
      <xdr:row>18</xdr:row>
      <xdr:rowOff>95250</xdr:rowOff>
    </xdr:from>
    <xdr:to>
      <xdr:col>1</xdr:col>
      <xdr:colOff>3815461</xdr:colOff>
      <xdr:row>19</xdr:row>
      <xdr:rowOff>161925</xdr:rowOff>
    </xdr:to>
    <xdr:sp macro="" textlink="">
      <xdr:nvSpPr>
        <xdr:cNvPr id="5" name="TextBox 4"/>
        <xdr:cNvSpPr txBox="1"/>
      </xdr:nvSpPr>
      <xdr:spPr>
        <a:xfrm>
          <a:off x="28576" y="3524250"/>
          <a:ext cx="1186560" cy="257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A: AUDITOR-GENERAL OPINION OF FINANCIAL STATEMENTS 2011/12</a:t>
          </a:r>
          <a:endParaRPr lang="en-US" sz="1100"/>
        </a:p>
      </xdr:txBody>
    </xdr:sp>
    <xdr:clientData/>
  </xdr:twoCellAnchor>
  <xdr:twoCellAnchor>
    <xdr:from>
      <xdr:col>0</xdr:col>
      <xdr:colOff>28575</xdr:colOff>
      <xdr:row>21</xdr:row>
      <xdr:rowOff>166687</xdr:rowOff>
    </xdr:from>
    <xdr:to>
      <xdr:col>1</xdr:col>
      <xdr:colOff>3826229</xdr:colOff>
      <xdr:row>21</xdr:row>
      <xdr:rowOff>180976</xdr:rowOff>
    </xdr:to>
    <xdr:cxnSp macro="">
      <xdr:nvCxnSpPr>
        <xdr:cNvPr id="6" name="Straight Connector 5"/>
        <xdr:cNvCxnSpPr/>
      </xdr:nvCxnSpPr>
      <xdr:spPr>
        <a:xfrm flipV="1">
          <a:off x="28575" y="4167187"/>
          <a:ext cx="1187804"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1543050</xdr:colOff>
      <xdr:row>28</xdr:row>
      <xdr:rowOff>0</xdr:rowOff>
    </xdr:from>
    <xdr:to>
      <xdr:col>1</xdr:col>
      <xdr:colOff>1219200</xdr:colOff>
      <xdr:row>29</xdr:row>
      <xdr:rowOff>114300</xdr:rowOff>
    </xdr:to>
    <xdr:sp macro="" textlink="">
      <xdr:nvSpPr>
        <xdr:cNvPr id="7" name="TextBox 6"/>
        <xdr:cNvSpPr txBox="1"/>
      </xdr:nvSpPr>
      <xdr:spPr>
        <a:xfrm>
          <a:off x="609600" y="5334000"/>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ZA" sz="1100" b="1"/>
            <a:t>Refer to attachment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19051</xdr:colOff>
      <xdr:row>3</xdr:row>
      <xdr:rowOff>38099</xdr:rowOff>
    </xdr:from>
    <xdr:to>
      <xdr:col>1</xdr:col>
      <xdr:colOff>3810000</xdr:colOff>
      <xdr:row>19</xdr:row>
      <xdr:rowOff>180974</xdr:rowOff>
    </xdr:to>
    <xdr:sp macro="" textlink="">
      <xdr:nvSpPr>
        <xdr:cNvPr id="2" name="TextBox 1"/>
        <xdr:cNvSpPr txBox="1"/>
      </xdr:nvSpPr>
      <xdr:spPr>
        <a:xfrm>
          <a:off x="19051" y="609599"/>
          <a:ext cx="1200149" cy="319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IN" sz="1100" baseline="0" smtClean="0">
            <a:solidFill>
              <a:schemeClr val="dk1"/>
            </a:solidFill>
            <a:latin typeface="+mn-lt"/>
            <a:ea typeface="+mn-ea"/>
            <a:cs typeface="+mn-cs"/>
          </a:endParaRPr>
        </a:p>
        <a:p>
          <a:pPr algn="ctr"/>
          <a:r>
            <a:rPr lang="en-IN" sz="1100" b="1" baseline="0" smtClean="0">
              <a:solidFill>
                <a:schemeClr val="dk1"/>
              </a:solidFill>
              <a:latin typeface="+mn-lt"/>
              <a:ea typeface="+mn-ea"/>
              <a:cs typeface="+mn-cs"/>
            </a:rPr>
            <a:t>INTRODUCTION</a:t>
          </a: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Note: The Constitution S188(1)(b) states that the functions of the Auditor-General includes the auditing and reporting on the accounts, financial statements and financial management of all municipalities. MSA S45 states that the results of performance measurement… must be audited annually by the Auditor General</a:t>
          </a:r>
        </a:p>
        <a:p>
          <a:endParaRPr lang="en-IN" sz="1100" b="1" i="1" baseline="0" smtClean="0">
            <a:solidFill>
              <a:schemeClr val="dk1"/>
            </a:solidFill>
            <a:latin typeface="+mn-lt"/>
            <a:ea typeface="+mn-ea"/>
            <a:cs typeface="+mn-cs"/>
          </a:endParaRPr>
        </a:p>
        <a:p>
          <a:r>
            <a:rPr lang="en-IN" sz="1100" b="1" i="1" u="sng" baseline="0" smtClean="0">
              <a:solidFill>
                <a:schemeClr val="dk1"/>
              </a:solidFill>
              <a:latin typeface="+mn-lt"/>
              <a:ea typeface="+mn-ea"/>
              <a:cs typeface="+mn-cs"/>
            </a:rPr>
            <a:t>Delete Directive note once comments completed </a:t>
          </a:r>
          <a:r>
            <a:rPr lang="en-IN" sz="1100" b="1" i="1" baseline="0" smtClean="0">
              <a:solidFill>
                <a:schemeClr val="dk1"/>
              </a:solidFill>
              <a:latin typeface="+mn-lt"/>
              <a:ea typeface="+mn-ea"/>
              <a:cs typeface="+mn-cs"/>
            </a:rPr>
            <a:t>- </a:t>
          </a:r>
          <a:r>
            <a:rPr lang="en-IN" sz="1100" b="0" i="1" baseline="0" smtClean="0">
              <a:solidFill>
                <a:schemeClr val="dk1"/>
              </a:solidFill>
              <a:latin typeface="+mn-lt"/>
              <a:ea typeface="+mn-ea"/>
              <a:cs typeface="+mn-cs"/>
            </a:rPr>
            <a:t>Refer to the Annual Financial Statements set out in </a:t>
          </a:r>
          <a:r>
            <a:rPr lang="en-IN" sz="1100" b="0" baseline="0" smtClean="0">
              <a:solidFill>
                <a:schemeClr val="dk1"/>
              </a:solidFill>
              <a:latin typeface="+mn-lt"/>
              <a:ea typeface="+mn-ea"/>
              <a:cs typeface="+mn-cs"/>
            </a:rPr>
            <a:t>Volume II and the timescale for the a</a:t>
          </a:r>
          <a:r>
            <a:rPr lang="en-IN" sz="1100" baseline="0" smtClean="0">
              <a:solidFill>
                <a:schemeClr val="dk1"/>
              </a:solidFill>
              <a:latin typeface="+mn-lt"/>
              <a:ea typeface="+mn-ea"/>
              <a:cs typeface="+mn-cs"/>
            </a:rPr>
            <a:t>udit of these accounts and the audit of performance and the production of reports on these matters by the Auditor General as set out in this Chapter. If this is the version of the annual report presented to Council in September then the Auditor-Generals statements on this year’s submissions will not be available for inclusion in this Chapter and this should be explained</a:t>
          </a: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T6.0.1</a:t>
          </a:r>
          <a:endParaRPr lang="en-US" sz="1100" b="1" baseline="0" smtClean="0">
            <a:solidFill>
              <a:schemeClr val="dk1"/>
            </a:solidFill>
            <a:latin typeface="+mn-lt"/>
            <a:ea typeface="+mn-ea"/>
            <a:cs typeface="+mn-cs"/>
          </a:endParaRPr>
        </a:p>
      </xdr:txBody>
    </xdr:sp>
    <xdr:clientData/>
  </xdr:twoCellAnchor>
  <xdr:twoCellAnchor>
    <xdr:from>
      <xdr:col>0</xdr:col>
      <xdr:colOff>3</xdr:colOff>
      <xdr:row>0</xdr:row>
      <xdr:rowOff>95250</xdr:rowOff>
    </xdr:from>
    <xdr:to>
      <xdr:col>1</xdr:col>
      <xdr:colOff>3800348</xdr:colOff>
      <xdr:row>1</xdr:row>
      <xdr:rowOff>161925</xdr:rowOff>
    </xdr:to>
    <xdr:sp macro="" textlink="">
      <xdr:nvSpPr>
        <xdr:cNvPr id="3" name="TextBox 2"/>
        <xdr:cNvSpPr txBox="1"/>
      </xdr:nvSpPr>
      <xdr:spPr>
        <a:xfrm>
          <a:off x="3" y="95250"/>
          <a:ext cx="1219070" cy="257175"/>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baseline="0" smtClean="0">
              <a:solidFill>
                <a:schemeClr val="dk1"/>
              </a:solidFill>
              <a:latin typeface="+mn-lt"/>
              <a:ea typeface="+mn-ea"/>
              <a:cs typeface="+mn-cs"/>
            </a:rPr>
            <a:t>CHAPTER 6 - AUDITOR GENERAL AUDIT FINDINGS</a:t>
          </a:r>
          <a:endParaRPr lang="en-US" sz="1100"/>
        </a:p>
      </xdr:txBody>
    </xdr:sp>
    <xdr:clientData/>
  </xdr:twoCellAnchor>
  <xdr:twoCellAnchor>
    <xdr:from>
      <xdr:col>0</xdr:col>
      <xdr:colOff>19050</xdr:colOff>
      <xdr:row>22</xdr:row>
      <xdr:rowOff>76200</xdr:rowOff>
    </xdr:from>
    <xdr:to>
      <xdr:col>1</xdr:col>
      <xdr:colOff>3810000</xdr:colOff>
      <xdr:row>23</xdr:row>
      <xdr:rowOff>180975</xdr:rowOff>
    </xdr:to>
    <xdr:sp macro="" textlink="">
      <xdr:nvSpPr>
        <xdr:cNvPr id="4" name="TextBox 3"/>
        <xdr:cNvSpPr txBox="1"/>
      </xdr:nvSpPr>
      <xdr:spPr>
        <a:xfrm>
          <a:off x="19050" y="4267200"/>
          <a:ext cx="12001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6.1 AUDITOR GENERAL REPORTS 2011/12</a:t>
          </a:r>
          <a:endParaRPr lang="en-US" sz="1100"/>
        </a:p>
      </xdr:txBody>
    </xdr:sp>
    <xdr:clientData/>
  </xdr:twoCellAnchor>
  <xdr:twoCellAnchor>
    <xdr:from>
      <xdr:col>0</xdr:col>
      <xdr:colOff>28576</xdr:colOff>
      <xdr:row>20</xdr:row>
      <xdr:rowOff>95250</xdr:rowOff>
    </xdr:from>
    <xdr:to>
      <xdr:col>1</xdr:col>
      <xdr:colOff>3815461</xdr:colOff>
      <xdr:row>21</xdr:row>
      <xdr:rowOff>161925</xdr:rowOff>
    </xdr:to>
    <xdr:sp macro="" textlink="">
      <xdr:nvSpPr>
        <xdr:cNvPr id="5" name="TextBox 4"/>
        <xdr:cNvSpPr txBox="1"/>
      </xdr:nvSpPr>
      <xdr:spPr>
        <a:xfrm>
          <a:off x="28576" y="3905250"/>
          <a:ext cx="1186560" cy="2571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A: AUDITOR-GENERAL OPINION OF FINANCIAL STATEMENTS 2007/08</a:t>
          </a:r>
          <a:endParaRPr lang="en-US" sz="1100"/>
        </a:p>
      </xdr:txBody>
    </xdr:sp>
    <xdr:clientData/>
  </xdr:twoCellAnchor>
  <xdr:twoCellAnchor>
    <xdr:from>
      <xdr:col>0</xdr:col>
      <xdr:colOff>28575</xdr:colOff>
      <xdr:row>23</xdr:row>
      <xdr:rowOff>166687</xdr:rowOff>
    </xdr:from>
    <xdr:to>
      <xdr:col>1</xdr:col>
      <xdr:colOff>3826229</xdr:colOff>
      <xdr:row>23</xdr:row>
      <xdr:rowOff>180976</xdr:rowOff>
    </xdr:to>
    <xdr:cxnSp macro="">
      <xdr:nvCxnSpPr>
        <xdr:cNvPr id="6" name="Straight Connector 5"/>
        <xdr:cNvCxnSpPr/>
      </xdr:nvCxnSpPr>
      <xdr:spPr>
        <a:xfrm flipV="1">
          <a:off x="28575" y="4548187"/>
          <a:ext cx="1187804"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19050</xdr:colOff>
      <xdr:row>16</xdr:row>
      <xdr:rowOff>180975</xdr:rowOff>
    </xdr:from>
    <xdr:to>
      <xdr:col>1</xdr:col>
      <xdr:colOff>3810000</xdr:colOff>
      <xdr:row>18</xdr:row>
      <xdr:rowOff>95250</xdr:rowOff>
    </xdr:to>
    <xdr:sp macro="" textlink="">
      <xdr:nvSpPr>
        <xdr:cNvPr id="2" name="TextBox 1"/>
        <xdr:cNvSpPr txBox="1"/>
      </xdr:nvSpPr>
      <xdr:spPr>
        <a:xfrm>
          <a:off x="19050" y="3228975"/>
          <a:ext cx="12001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6.2 AUDITOR GENERAL REPORT 2011/12</a:t>
          </a:r>
          <a:endParaRPr lang="en-US" sz="1100"/>
        </a:p>
      </xdr:txBody>
    </xdr:sp>
    <xdr:clientData/>
  </xdr:twoCellAnchor>
  <xdr:twoCellAnchor>
    <xdr:from>
      <xdr:col>0</xdr:col>
      <xdr:colOff>28576</xdr:colOff>
      <xdr:row>13</xdr:row>
      <xdr:rowOff>9525</xdr:rowOff>
    </xdr:from>
    <xdr:to>
      <xdr:col>1</xdr:col>
      <xdr:colOff>3815461</xdr:colOff>
      <xdr:row>14</xdr:row>
      <xdr:rowOff>171450</xdr:rowOff>
    </xdr:to>
    <xdr:sp macro="" textlink="">
      <xdr:nvSpPr>
        <xdr:cNvPr id="3" name="TextBox 2"/>
        <xdr:cNvSpPr txBox="1"/>
      </xdr:nvSpPr>
      <xdr:spPr>
        <a:xfrm>
          <a:off x="28576" y="2486025"/>
          <a:ext cx="1186560" cy="3524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COMPONENT B: AUDITOR-GENERAL OPINION 2011/12</a:t>
          </a:r>
          <a:endParaRPr lang="en-US" sz="1100"/>
        </a:p>
      </xdr:txBody>
    </xdr:sp>
    <xdr:clientData/>
  </xdr:twoCellAnchor>
  <xdr:twoCellAnchor>
    <xdr:from>
      <xdr:col>0</xdr:col>
      <xdr:colOff>28575</xdr:colOff>
      <xdr:row>18</xdr:row>
      <xdr:rowOff>80962</xdr:rowOff>
    </xdr:from>
    <xdr:to>
      <xdr:col>1</xdr:col>
      <xdr:colOff>3826229</xdr:colOff>
      <xdr:row>18</xdr:row>
      <xdr:rowOff>95251</xdr:rowOff>
    </xdr:to>
    <xdr:cxnSp macro="">
      <xdr:nvCxnSpPr>
        <xdr:cNvPr id="4" name="Straight Connector 3"/>
        <xdr:cNvCxnSpPr/>
      </xdr:nvCxnSpPr>
      <xdr:spPr>
        <a:xfrm flipV="1">
          <a:off x="28575" y="3509962"/>
          <a:ext cx="1187804" cy="14289"/>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1304925</xdr:colOff>
      <xdr:row>25</xdr:row>
      <xdr:rowOff>66675</xdr:rowOff>
    </xdr:from>
    <xdr:to>
      <xdr:col>1</xdr:col>
      <xdr:colOff>1285875</xdr:colOff>
      <xdr:row>27</xdr:row>
      <xdr:rowOff>19050</xdr:rowOff>
    </xdr:to>
    <xdr:sp macro="" textlink="">
      <xdr:nvSpPr>
        <xdr:cNvPr id="5" name="TextBox 4"/>
        <xdr:cNvSpPr txBox="1"/>
      </xdr:nvSpPr>
      <xdr:spPr>
        <a:xfrm>
          <a:off x="609600" y="4829175"/>
          <a:ext cx="60960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t>Refer to attachments</a:t>
          </a:r>
          <a:r>
            <a:rPr lang="en-ZA" sz="1100" baseline="0"/>
            <a:t> </a:t>
          </a:r>
          <a:endParaRPr lang="en-ZA" sz="1100"/>
        </a:p>
      </xdr:txBody>
    </xdr:sp>
    <xdr:clientData/>
  </xdr:twoCellAnchor>
  <xdr:twoCellAnchor>
    <xdr:from>
      <xdr:col>0</xdr:col>
      <xdr:colOff>1704975</xdr:colOff>
      <xdr:row>8</xdr:row>
      <xdr:rowOff>0</xdr:rowOff>
    </xdr:from>
    <xdr:to>
      <xdr:col>1</xdr:col>
      <xdr:colOff>1133475</xdr:colOff>
      <xdr:row>9</xdr:row>
      <xdr:rowOff>123825</xdr:rowOff>
    </xdr:to>
    <xdr:sp macro="" textlink="">
      <xdr:nvSpPr>
        <xdr:cNvPr id="6" name="TextBox 5"/>
        <xdr:cNvSpPr txBox="1"/>
      </xdr:nvSpPr>
      <xdr:spPr>
        <a:xfrm>
          <a:off x="609600" y="1524000"/>
          <a:ext cx="60960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ZA" sz="1100"/>
            <a:t>Refer attachments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19050</xdr:colOff>
      <xdr:row>19</xdr:row>
      <xdr:rowOff>19050</xdr:rowOff>
    </xdr:from>
    <xdr:to>
      <xdr:col>1</xdr:col>
      <xdr:colOff>3810000</xdr:colOff>
      <xdr:row>34</xdr:row>
      <xdr:rowOff>152400</xdr:rowOff>
    </xdr:to>
    <xdr:sp macro="" textlink="">
      <xdr:nvSpPr>
        <xdr:cNvPr id="2" name="TextBox 1"/>
        <xdr:cNvSpPr txBox="1"/>
      </xdr:nvSpPr>
      <xdr:spPr>
        <a:xfrm>
          <a:off x="19050" y="3638550"/>
          <a:ext cx="1200150" cy="299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COMMENTS ON AUDITOR-GENERAL’S OPINION 2010/11:</a:t>
          </a:r>
        </a:p>
        <a:p>
          <a:r>
            <a:rPr lang="en-US" sz="1100" b="0" i="0" baseline="0">
              <a:solidFill>
                <a:srgbClr val="FF0000"/>
              </a:solidFill>
              <a:latin typeface="+mn-lt"/>
              <a:ea typeface="+mn-ea"/>
              <a:cs typeface="+mn-cs"/>
            </a:rPr>
            <a:t>The municipality received a </a:t>
          </a:r>
          <a:r>
            <a:rPr lang="en-US" sz="1100" b="1" i="0" baseline="0">
              <a:solidFill>
                <a:srgbClr val="FF0000"/>
              </a:solidFill>
              <a:latin typeface="+mn-lt"/>
              <a:ea typeface="+mn-ea"/>
              <a:cs typeface="+mn-cs"/>
            </a:rPr>
            <a:t>qualified of opinion</a:t>
          </a:r>
          <a:r>
            <a:rPr lang="en-US" sz="1100" b="0" i="0" baseline="0">
              <a:solidFill>
                <a:srgbClr val="FF0000"/>
              </a:solidFill>
              <a:latin typeface="+mn-lt"/>
              <a:ea typeface="+mn-ea"/>
              <a:cs typeface="+mn-cs"/>
            </a:rPr>
            <a:t> by the Auditor General . </a:t>
          </a:r>
          <a:endParaRPr lang="en-ZA">
            <a:solidFill>
              <a:srgbClr val="FF0000"/>
            </a:solidFill>
          </a:endParaRPr>
        </a:p>
        <a:p>
          <a:r>
            <a:rPr lang="en-US" sz="1100" b="0" i="0" baseline="0">
              <a:solidFill>
                <a:srgbClr val="FF0000"/>
              </a:solidFill>
              <a:latin typeface="+mn-lt"/>
              <a:ea typeface="+mn-ea"/>
              <a:cs typeface="+mn-cs"/>
            </a:rPr>
            <a:t>The following are some of the issues noted by the audit process:</a:t>
          </a:r>
          <a:endParaRPr lang="en-ZA">
            <a:solidFill>
              <a:srgbClr val="FF0000"/>
            </a:solidFill>
          </a:endParaRPr>
        </a:p>
        <a:p>
          <a:r>
            <a:rPr lang="en-US" sz="1100" b="0" i="0" baseline="0">
              <a:solidFill>
                <a:srgbClr val="FF0000"/>
              </a:solidFill>
              <a:latin typeface="+mn-lt"/>
              <a:ea typeface="+mn-ea"/>
              <a:cs typeface="+mn-cs"/>
            </a:rPr>
            <a:t>&gt; Oversight responsibility not exercised</a:t>
          </a:r>
          <a:endParaRPr lang="en-ZA">
            <a:solidFill>
              <a:srgbClr val="FF0000"/>
            </a:solidFill>
          </a:endParaRPr>
        </a:p>
        <a:p>
          <a:r>
            <a:rPr lang="en-US" sz="1100" b="0" i="0" baseline="0">
              <a:solidFill>
                <a:srgbClr val="FF0000"/>
              </a:solidFill>
              <a:latin typeface="+mn-lt"/>
              <a:ea typeface="+mn-ea"/>
              <a:cs typeface="+mn-cs"/>
            </a:rPr>
            <a:t>&gt; Missstatements and limitations identified in the financial statements</a:t>
          </a:r>
          <a:endParaRPr lang="en-ZA">
            <a:solidFill>
              <a:srgbClr val="FF0000"/>
            </a:solidFill>
          </a:endParaRPr>
        </a:p>
        <a:p>
          <a:r>
            <a:rPr lang="en-US" sz="1100" b="0" i="0" baseline="0">
              <a:solidFill>
                <a:srgbClr val="FF0000"/>
              </a:solidFill>
              <a:latin typeface="+mn-lt"/>
              <a:ea typeface="+mn-ea"/>
              <a:cs typeface="+mn-cs"/>
            </a:rPr>
            <a:t>&gt; Lack of monitoring and evaluation by senior management</a:t>
          </a:r>
          <a:endParaRPr lang="en-ZA">
            <a:solidFill>
              <a:srgbClr val="FF0000"/>
            </a:solidFill>
          </a:endParaRPr>
        </a:p>
        <a:p>
          <a:r>
            <a:rPr lang="en-US" sz="1100" b="0" i="0" baseline="0">
              <a:solidFill>
                <a:schemeClr val="dk1"/>
              </a:solidFill>
              <a:latin typeface="+mn-lt"/>
              <a:ea typeface="+mn-ea"/>
              <a:cs typeface="+mn-cs"/>
            </a:rPr>
            <a:t>&gt; Non clearance of all prior year reported audit findings</a:t>
          </a:r>
          <a:endParaRPr lang="en-ZA"/>
        </a:p>
        <a:p>
          <a:r>
            <a:rPr lang="en-US" sz="1100" b="0" i="0" baseline="0">
              <a:solidFill>
                <a:schemeClr val="dk1"/>
              </a:solidFill>
              <a:latin typeface="+mn-lt"/>
              <a:ea typeface="+mn-ea"/>
              <a:cs typeface="+mn-cs"/>
            </a:rPr>
            <a:t>&gt; Implementation of required GRAP standards</a:t>
          </a:r>
          <a:endParaRPr lang="en-ZA"/>
        </a:p>
        <a:p>
          <a:r>
            <a:rPr lang="en-US" sz="1100" b="0" i="0" baseline="0">
              <a:solidFill>
                <a:schemeClr val="dk1"/>
              </a:solidFill>
              <a:latin typeface="+mn-lt"/>
              <a:ea typeface="+mn-ea"/>
              <a:cs typeface="+mn-cs"/>
            </a:rPr>
            <a:t>&gt; Unfilled key vacant positions impeding good quality information procressed and related </a:t>
          </a:r>
        </a:p>
        <a:p>
          <a:r>
            <a:rPr lang="en-US" sz="1100" b="0" i="0" baseline="0">
              <a:solidFill>
                <a:schemeClr val="dk1"/>
              </a:solidFill>
              <a:latin typeface="+mn-lt"/>
              <a:ea typeface="+mn-ea"/>
              <a:cs typeface="+mn-cs"/>
            </a:rPr>
            <a:t>    reporting</a:t>
          </a:r>
          <a:endParaRPr lang="en-ZA"/>
        </a:p>
        <a:p>
          <a:pPr fontAlgn="base"/>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The municipality has managed to be up to date with information processing  for the 2012 financial year. Submission of reports has significantly improved. The municipality has for the first time ensured that there are no backlog audits which hinder addressing prior year audit matters.  Key vacant positions will be fulfilled during the 2011/2012 financial year.</a:t>
          </a:r>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T6.2.4</a:t>
          </a:r>
          <a:endParaRPr lang="en-US" sz="1100"/>
        </a:p>
      </xdr:txBody>
    </xdr:sp>
    <xdr:clientData/>
  </xdr:twoCellAnchor>
  <xdr:twoCellAnchor>
    <xdr:from>
      <xdr:col>0</xdr:col>
      <xdr:colOff>28576</xdr:colOff>
      <xdr:row>13</xdr:row>
      <xdr:rowOff>9526</xdr:rowOff>
    </xdr:from>
    <xdr:to>
      <xdr:col>1</xdr:col>
      <xdr:colOff>3815461</xdr:colOff>
      <xdr:row>18</xdr:row>
      <xdr:rowOff>47626</xdr:rowOff>
    </xdr:to>
    <xdr:sp macro="" textlink="">
      <xdr:nvSpPr>
        <xdr:cNvPr id="3" name="TextBox 2"/>
        <xdr:cNvSpPr txBox="1"/>
      </xdr:nvSpPr>
      <xdr:spPr>
        <a:xfrm>
          <a:off x="28576" y="2486026"/>
          <a:ext cx="1186560" cy="9906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1100" b="1" baseline="0" smtClean="0">
              <a:solidFill>
                <a:schemeClr val="dk1"/>
              </a:solidFill>
              <a:latin typeface="+mn-lt"/>
              <a:ea typeface="+mn-ea"/>
              <a:cs typeface="+mn-cs"/>
            </a:rPr>
            <a:t>AUDITOR GENERAL REPORT ON THE FINANCIAL STATEMENTS 2011/12</a:t>
          </a:r>
        </a:p>
        <a:p>
          <a:endParaRPr lang="en-IN" sz="1100" b="1" i="1" baseline="0" smtClean="0">
            <a:solidFill>
              <a:schemeClr val="dk1"/>
            </a:solidFill>
            <a:latin typeface="+mn-lt"/>
            <a:ea typeface="+mn-ea"/>
            <a:cs typeface="+mn-cs"/>
          </a:endParaRPr>
        </a:p>
        <a:p>
          <a:r>
            <a:rPr lang="en-IN" sz="1100" b="0" i="0" baseline="0" smtClean="0">
              <a:solidFill>
                <a:schemeClr val="dk1"/>
              </a:solidFill>
              <a:latin typeface="+mn-lt"/>
              <a:ea typeface="+mn-ea"/>
              <a:cs typeface="+mn-cs"/>
            </a:rPr>
            <a:t>Refer to attached report</a:t>
          </a:r>
        </a:p>
        <a:p>
          <a:endParaRPr lang="en-IN" sz="1100" baseline="0" smtClean="0">
            <a:solidFill>
              <a:schemeClr val="dk1"/>
            </a:solidFill>
            <a:latin typeface="+mn-lt"/>
            <a:ea typeface="+mn-ea"/>
            <a:cs typeface="+mn-cs"/>
          </a:endParaRPr>
        </a:p>
        <a:p>
          <a:pPr algn="r"/>
          <a:r>
            <a:rPr lang="en-IN" sz="1100" baseline="0" smtClean="0">
              <a:solidFill>
                <a:schemeClr val="dk1"/>
              </a:solidFill>
              <a:latin typeface="+mn-lt"/>
              <a:ea typeface="+mn-ea"/>
              <a:cs typeface="+mn-cs"/>
            </a:rPr>
            <a:t>T6.2.3</a:t>
          </a:r>
        </a:p>
      </xdr:txBody>
    </xdr:sp>
    <xdr:clientData/>
  </xdr:twoCellAnchor>
  <xdr:twoCellAnchor>
    <xdr:from>
      <xdr:col>0</xdr:col>
      <xdr:colOff>0</xdr:colOff>
      <xdr:row>35</xdr:row>
      <xdr:rowOff>76199</xdr:rowOff>
    </xdr:from>
    <xdr:to>
      <xdr:col>1</xdr:col>
      <xdr:colOff>3790950</xdr:colOff>
      <xdr:row>42</xdr:row>
      <xdr:rowOff>85725</xdr:rowOff>
    </xdr:to>
    <xdr:sp macro="" textlink="">
      <xdr:nvSpPr>
        <xdr:cNvPr id="4" name="TextBox 3"/>
        <xdr:cNvSpPr txBox="1"/>
      </xdr:nvSpPr>
      <xdr:spPr>
        <a:xfrm>
          <a:off x="0" y="6743699"/>
          <a:ext cx="1219200"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aseline="0" smtClean="0">
              <a:solidFill>
                <a:schemeClr val="dk1"/>
              </a:solidFill>
              <a:latin typeface="+mn-lt"/>
              <a:ea typeface="+mn-ea"/>
              <a:cs typeface="+mn-cs"/>
            </a:rPr>
            <a:t>COMMENTS ON MFMA SECTION 71 RESPONSIBILITIES: Section 71 of the MFMA requires municipalities to return a series of financial performance data to the National Treasury at specified intervals throughout the year. The Chief financial officer states that these data sets have been returned according to the reporting requirements/ with the exception of those items and for those reasons given at </a:t>
          </a:r>
          <a:r>
            <a:rPr lang="en-IN" sz="1100" b="1" baseline="0" smtClean="0">
              <a:solidFill>
                <a:schemeClr val="dk1"/>
              </a:solidFill>
              <a:latin typeface="+mn-lt"/>
              <a:ea typeface="+mn-ea"/>
              <a:cs typeface="+mn-cs"/>
            </a:rPr>
            <a:t>Appendix S </a:t>
          </a:r>
          <a:endParaRPr lang="en-IN" sz="1100" b="1" i="1"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endParaRPr lang="en-IN" sz="1100" baseline="0" smtClean="0">
            <a:solidFill>
              <a:schemeClr val="dk1"/>
            </a:solidFill>
            <a:latin typeface="+mn-lt"/>
            <a:ea typeface="+mn-ea"/>
            <a:cs typeface="+mn-cs"/>
          </a:endParaRPr>
        </a:p>
        <a:p>
          <a:r>
            <a:rPr lang="en-IN" sz="1100" baseline="0" smtClean="0">
              <a:solidFill>
                <a:schemeClr val="dk1"/>
              </a:solidFill>
              <a:latin typeface="+mn-lt"/>
              <a:ea typeface="+mn-ea"/>
              <a:cs typeface="+mn-cs"/>
            </a:rPr>
            <a:t>Signed (Chief financial Officer)………………………………………………………..... Dated                             T6.2.5</a:t>
          </a:r>
          <a:endParaRPr lang="en-IN" sz="1100"/>
        </a:p>
      </xdr:txBody>
    </xdr:sp>
    <xdr:clientData/>
  </xdr:twoCellAnchor>
  <xdr:twoCellAnchor>
    <xdr:from>
      <xdr:col>0</xdr:col>
      <xdr:colOff>1304925</xdr:colOff>
      <xdr:row>6</xdr:row>
      <xdr:rowOff>9525</xdr:rowOff>
    </xdr:from>
    <xdr:to>
      <xdr:col>1</xdr:col>
      <xdr:colOff>971550</xdr:colOff>
      <xdr:row>7</xdr:row>
      <xdr:rowOff>123825</xdr:rowOff>
    </xdr:to>
    <xdr:sp macro="" textlink="">
      <xdr:nvSpPr>
        <xdr:cNvPr id="5" name="TextBox 4"/>
        <xdr:cNvSpPr txBox="1"/>
      </xdr:nvSpPr>
      <xdr:spPr>
        <a:xfrm>
          <a:off x="609600" y="1152525"/>
          <a:ext cx="6096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ZA" sz="1100" b="1"/>
            <a:t>Refer</a:t>
          </a:r>
          <a:r>
            <a:rPr lang="en-ZA" sz="1100" b="1" baseline="0"/>
            <a:t> to attachment</a:t>
          </a:r>
          <a:endParaRPr lang="en-ZA"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4223\Application%20Data\Microsoft\Excel\Documents%20and%20Settings\MJACER\My%20Documents\Annual%20Reports\Research%20Project%20Apr%2009\Budget%20regulations_17%20Apr%2009\A1%20Schedule%20Municipal%20Budget%20-%20Ver%202-1%20-%206%20May%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1510\Desktop\Annual%20Report\A1%20Schedule%20Municipal%20Budget%20-%20Ver%202-2%20-%2012%20July%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4223\Application%20Data\Microsoft\Excel\A1%20Schedule%20Municipal%20Budget%20-%20Ver%202-2%20-%2012%20July%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rimary\Local%20Settings\Temporary%20Internet%20Files\Content.Outlook\YGKWEKQG\T3.1.1+T3.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oremi\AppData\Local\Temp\Temp4_AR%20-%20Excel%20Sheets.zip\Edited%20from%20Pilot%20Meetings\Chapter%204\T4.2.1.1+T4.3.1+T4.3.2%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2007/08</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2007/08</v>
          </cell>
        </row>
        <row r="5">
          <cell r="B5" t="str">
            <v>Current Year 2008/09</v>
          </cell>
        </row>
        <row r="12">
          <cell r="B12" t="str">
            <v>Original Budget</v>
          </cell>
        </row>
        <row r="13">
          <cell r="B13" t="str">
            <v>Adjusted Budget</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2007/08</v>
          </cell>
        </row>
        <row r="34">
          <cell r="B34" t="str">
            <v>References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E5">
            <v>0</v>
          </cell>
          <cell r="F5">
            <v>0</v>
          </cell>
          <cell r="G5">
            <v>0</v>
          </cell>
          <cell r="H5">
            <v>0</v>
          </cell>
          <cell r="I5">
            <v>0</v>
          </cell>
          <cell r="J5">
            <v>0</v>
          </cell>
          <cell r="K5">
            <v>0</v>
          </cell>
          <cell r="L5">
            <v>0</v>
          </cell>
        </row>
        <row r="7">
          <cell r="E7">
            <v>0</v>
          </cell>
          <cell r="F7">
            <v>0</v>
          </cell>
          <cell r="G7">
            <v>0</v>
          </cell>
          <cell r="H7">
            <v>0</v>
          </cell>
          <cell r="I7">
            <v>0</v>
          </cell>
          <cell r="J7">
            <v>0</v>
          </cell>
          <cell r="K7">
            <v>0</v>
          </cell>
          <cell r="L7">
            <v>0</v>
          </cell>
        </row>
        <row r="8">
          <cell r="E8">
            <v>0</v>
          </cell>
          <cell r="F8">
            <v>0</v>
          </cell>
          <cell r="G8">
            <v>0</v>
          </cell>
          <cell r="H8">
            <v>0</v>
          </cell>
          <cell r="I8">
            <v>0</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20">
          <cell r="E20">
            <v>0</v>
          </cell>
          <cell r="H20">
            <v>0</v>
          </cell>
          <cell r="J20">
            <v>0</v>
          </cell>
          <cell r="K20">
            <v>0</v>
          </cell>
        </row>
        <row r="22">
          <cell r="F22">
            <v>0</v>
          </cell>
          <cell r="G22">
            <v>0</v>
          </cell>
          <cell r="H22">
            <v>0</v>
          </cell>
          <cell r="I22">
            <v>0</v>
          </cell>
          <cell r="J22">
            <v>0</v>
          </cell>
          <cell r="K22">
            <v>0</v>
          </cell>
          <cell r="L22">
            <v>0</v>
          </cell>
        </row>
        <row r="25">
          <cell r="C25">
            <v>0</v>
          </cell>
          <cell r="D25">
            <v>0</v>
          </cell>
          <cell r="E25">
            <v>0</v>
          </cell>
          <cell r="F25">
            <v>0</v>
          </cell>
          <cell r="G25">
            <v>0</v>
          </cell>
          <cell r="H25">
            <v>0</v>
          </cell>
          <cell r="I25">
            <v>0</v>
          </cell>
          <cell r="J25">
            <v>0</v>
          </cell>
          <cell r="K25">
            <v>0</v>
          </cell>
          <cell r="L25">
            <v>0</v>
          </cell>
        </row>
        <row r="28">
          <cell r="F28">
            <v>0</v>
          </cell>
          <cell r="G28">
            <v>0</v>
          </cell>
          <cell r="H28">
            <v>0</v>
          </cell>
          <cell r="J28">
            <v>0</v>
          </cell>
          <cell r="K28">
            <v>0</v>
          </cell>
          <cell r="L28">
            <v>0</v>
          </cell>
        </row>
        <row r="30">
          <cell r="C30">
            <v>0</v>
          </cell>
          <cell r="D30">
            <v>0</v>
          </cell>
          <cell r="E30">
            <v>0</v>
          </cell>
          <cell r="F30">
            <v>0</v>
          </cell>
          <cell r="G30">
            <v>0</v>
          </cell>
          <cell r="H30">
            <v>0</v>
          </cell>
          <cell r="I30">
            <v>0</v>
          </cell>
          <cell r="J30">
            <v>0</v>
          </cell>
          <cell r="K30">
            <v>0</v>
          </cell>
          <cell r="L30">
            <v>0</v>
          </cell>
        </row>
        <row r="32">
          <cell r="C32">
            <v>0</v>
          </cell>
          <cell r="D32">
            <v>0</v>
          </cell>
          <cell r="E32">
            <v>0</v>
          </cell>
          <cell r="F32">
            <v>0</v>
          </cell>
          <cell r="G32">
            <v>0</v>
          </cell>
          <cell r="H32">
            <v>0</v>
          </cell>
          <cell r="I32">
            <v>0</v>
          </cell>
          <cell r="J32">
            <v>0</v>
          </cell>
          <cell r="K32">
            <v>0</v>
          </cell>
          <cell r="L32">
            <v>0</v>
          </cell>
        </row>
        <row r="34">
          <cell r="C34">
            <v>0</v>
          </cell>
          <cell r="D34">
            <v>0</v>
          </cell>
          <cell r="E34">
            <v>0</v>
          </cell>
          <cell r="F34">
            <v>0</v>
          </cell>
          <cell r="G34">
            <v>0</v>
          </cell>
          <cell r="H34">
            <v>0</v>
          </cell>
          <cell r="I34">
            <v>0</v>
          </cell>
          <cell r="J34">
            <v>0</v>
          </cell>
          <cell r="K34">
            <v>0</v>
          </cell>
          <cell r="L34">
            <v>0</v>
          </cell>
        </row>
        <row r="36">
          <cell r="F36">
            <v>0</v>
          </cell>
          <cell r="G36">
            <v>0</v>
          </cell>
          <cell r="H36">
            <v>0</v>
          </cell>
          <cell r="J36">
            <v>0</v>
          </cell>
          <cell r="K36">
            <v>0</v>
          </cell>
          <cell r="L36">
            <v>0</v>
          </cell>
        </row>
      </sheetData>
      <sheetData sheetId="12" refreshError="1">
        <row r="21">
          <cell r="C21">
            <v>0</v>
          </cell>
          <cell r="D21">
            <v>0</v>
          </cell>
          <cell r="E21">
            <v>0</v>
          </cell>
          <cell r="F21">
            <v>0</v>
          </cell>
          <cell r="G21">
            <v>0</v>
          </cell>
          <cell r="H21">
            <v>0</v>
          </cell>
          <cell r="I21">
            <v>0</v>
          </cell>
          <cell r="J21">
            <v>0</v>
          </cell>
          <cell r="K21">
            <v>0</v>
          </cell>
          <cell r="L21">
            <v>0</v>
          </cell>
        </row>
        <row r="70">
          <cell r="C70">
            <v>0</v>
          </cell>
          <cell r="D70">
            <v>0</v>
          </cell>
          <cell r="E70">
            <v>0</v>
          </cell>
          <cell r="F70">
            <v>0</v>
          </cell>
          <cell r="G70">
            <v>0</v>
          </cell>
          <cell r="H70">
            <v>0</v>
          </cell>
          <cell r="I70">
            <v>0</v>
          </cell>
          <cell r="J70">
            <v>0</v>
          </cell>
          <cell r="K70">
            <v>0</v>
          </cell>
          <cell r="L70">
            <v>0</v>
          </cell>
        </row>
      </sheetData>
      <sheetData sheetId="13" refreshError="1"/>
      <sheetData sheetId="14" refreshError="1">
        <row r="7">
          <cell r="F7">
            <v>0</v>
          </cell>
          <cell r="G7">
            <v>0</v>
          </cell>
          <cell r="H7">
            <v>0</v>
          </cell>
          <cell r="J7">
            <v>0</v>
          </cell>
          <cell r="K7">
            <v>0</v>
          </cell>
          <cell r="L7">
            <v>0</v>
          </cell>
        </row>
        <row r="8">
          <cell r="F8">
            <v>0</v>
          </cell>
          <cell r="G8">
            <v>0</v>
          </cell>
          <cell r="H8">
            <v>0</v>
          </cell>
          <cell r="I8">
            <v>0</v>
          </cell>
          <cell r="J8">
            <v>0</v>
          </cell>
          <cell r="K8">
            <v>0</v>
          </cell>
          <cell r="L8">
            <v>0</v>
          </cell>
        </row>
        <row r="12">
          <cell r="F12">
            <v>0</v>
          </cell>
          <cell r="G12">
            <v>0</v>
          </cell>
          <cell r="H12">
            <v>0</v>
          </cell>
          <cell r="J12">
            <v>0</v>
          </cell>
          <cell r="K12">
            <v>0</v>
          </cell>
          <cell r="L12">
            <v>0</v>
          </cell>
        </row>
        <row r="25">
          <cell r="F25">
            <v>0</v>
          </cell>
          <cell r="G25">
            <v>0</v>
          </cell>
          <cell r="H25">
            <v>0</v>
          </cell>
          <cell r="J25">
            <v>0</v>
          </cell>
          <cell r="K25">
            <v>0</v>
          </cell>
          <cell r="L25">
            <v>0</v>
          </cell>
        </row>
        <row r="34">
          <cell r="F34">
            <v>0</v>
          </cell>
          <cell r="G34">
            <v>0</v>
          </cell>
          <cell r="H34">
            <v>0</v>
          </cell>
          <cell r="J34">
            <v>0</v>
          </cell>
          <cell r="K34">
            <v>0</v>
          </cell>
          <cell r="L34">
            <v>0</v>
          </cell>
        </row>
        <row r="37">
          <cell r="F37">
            <v>0</v>
          </cell>
          <cell r="G37">
            <v>0</v>
          </cell>
          <cell r="H37">
            <v>0</v>
          </cell>
          <cell r="J37">
            <v>0</v>
          </cell>
          <cell r="K37">
            <v>0</v>
          </cell>
          <cell r="L37">
            <v>0</v>
          </cell>
        </row>
        <row r="40">
          <cell r="F40">
            <v>0</v>
          </cell>
          <cell r="G40">
            <v>0</v>
          </cell>
          <cell r="H40">
            <v>0</v>
          </cell>
          <cell r="J40">
            <v>0</v>
          </cell>
          <cell r="K40">
            <v>0</v>
          </cell>
          <cell r="L40">
            <v>0</v>
          </cell>
        </row>
        <row r="46">
          <cell r="F46">
            <v>0</v>
          </cell>
          <cell r="G46">
            <v>0</v>
          </cell>
          <cell r="H46">
            <v>0</v>
          </cell>
          <cell r="J46">
            <v>0</v>
          </cell>
          <cell r="K46">
            <v>0</v>
          </cell>
          <cell r="L46">
            <v>0</v>
          </cell>
        </row>
        <row r="48">
          <cell r="F48">
            <v>0</v>
          </cell>
          <cell r="G48">
            <v>0</v>
          </cell>
          <cell r="H48">
            <v>0</v>
          </cell>
          <cell r="J48">
            <v>0</v>
          </cell>
          <cell r="K48">
            <v>0</v>
          </cell>
          <cell r="L48">
            <v>0</v>
          </cell>
        </row>
      </sheetData>
      <sheetData sheetId="15" refreshError="1">
        <row r="38">
          <cell r="F38">
            <v>0</v>
          </cell>
          <cell r="G38">
            <v>0</v>
          </cell>
          <cell r="I38">
            <v>0</v>
          </cell>
          <cell r="J38">
            <v>0</v>
          </cell>
          <cell r="K38">
            <v>0</v>
          </cell>
          <cell r="L38">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1">
          <cell r="F41">
            <v>0</v>
          </cell>
          <cell r="G41">
            <v>0</v>
          </cell>
          <cell r="I41">
            <v>0</v>
          </cell>
          <cell r="J41">
            <v>0</v>
          </cell>
          <cell r="K41">
            <v>0</v>
          </cell>
          <cell r="L41">
            <v>0</v>
          </cell>
        </row>
        <row r="42">
          <cell r="D42">
            <v>0</v>
          </cell>
          <cell r="E42">
            <v>0</v>
          </cell>
          <cell r="F42">
            <v>0</v>
          </cell>
          <cell r="G42">
            <v>0</v>
          </cell>
          <cell r="H42">
            <v>0</v>
          </cell>
          <cell r="I42">
            <v>0</v>
          </cell>
          <cell r="J42">
            <v>0</v>
          </cell>
          <cell r="K42">
            <v>0</v>
          </cell>
          <cell r="L4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89">
          <cell r="F89">
            <v>0</v>
          </cell>
          <cell r="G89">
            <v>0</v>
          </cell>
          <cell r="H89">
            <v>0</v>
          </cell>
          <cell r="I89">
            <v>0</v>
          </cell>
          <cell r="J89">
            <v>0</v>
          </cell>
          <cell r="K89">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6">
          <cell r="B26" t="str">
            <v>Agriculture</v>
          </cell>
          <cell r="C26" t="str">
            <v>Forestry</v>
          </cell>
          <cell r="D26" t="str">
            <v>Industrial</v>
          </cell>
          <cell r="E26" t="str">
            <v>Domestic</v>
          </cell>
          <cell r="F26" t="str">
            <v>Unaccountable water losses</v>
          </cell>
        </row>
        <row r="27">
          <cell r="A27" t="str">
            <v>2007/08</v>
          </cell>
          <cell r="B27">
            <v>60</v>
          </cell>
          <cell r="C27">
            <v>50</v>
          </cell>
          <cell r="D27">
            <v>45</v>
          </cell>
          <cell r="E27">
            <v>20</v>
          </cell>
          <cell r="F27">
            <v>20</v>
          </cell>
        </row>
        <row r="28">
          <cell r="A28" t="str">
            <v>2008/09</v>
          </cell>
          <cell r="B28">
            <v>50</v>
          </cell>
          <cell r="C28">
            <v>44</v>
          </cell>
          <cell r="D28">
            <v>46</v>
          </cell>
          <cell r="E28">
            <v>9</v>
          </cell>
          <cell r="F28">
            <v>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5">
          <cell r="A25" t="str">
            <v>Salary band</v>
          </cell>
          <cell r="F25" t="str">
            <v>*Average sick leave per Employees</v>
          </cell>
        </row>
        <row r="26">
          <cell r="F26" t="str">
            <v>Days</v>
          </cell>
        </row>
        <row r="27">
          <cell r="A27" t="str">
            <v>Lower skilled          (Levels 1-2)</v>
          </cell>
          <cell r="F27">
            <v>0.15</v>
          </cell>
        </row>
        <row r="28">
          <cell r="A28" t="str">
            <v>Skilled (Levels 3-5)</v>
          </cell>
          <cell r="F28">
            <v>0.26</v>
          </cell>
        </row>
        <row r="29">
          <cell r="A29" t="str">
            <v>Highly skilled production (levels 6-8)</v>
          </cell>
          <cell r="F29">
            <v>0.88</v>
          </cell>
        </row>
        <row r="30">
          <cell r="A30" t="str">
            <v>Highly skilled supervision             (levels 9-12)</v>
          </cell>
          <cell r="F30">
            <v>0.04</v>
          </cell>
        </row>
        <row r="31">
          <cell r="A31" t="str">
            <v>Senior management (Levels 13-15)</v>
          </cell>
          <cell r="F31">
            <v>1.48</v>
          </cell>
        </row>
        <row r="32">
          <cell r="A32" t="str">
            <v>MM and S57</v>
          </cell>
          <cell r="F32">
            <v>0.42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3.xml"/><Relationship Id="rId1" Type="http://schemas.openxmlformats.org/officeDocument/2006/relationships/printerSettings" Target="../printerSettings/printerSettings46.bin"/><Relationship Id="rId4" Type="http://schemas.openxmlformats.org/officeDocument/2006/relationships/comments" Target="../comments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4.xml"/><Relationship Id="rId1" Type="http://schemas.openxmlformats.org/officeDocument/2006/relationships/printerSettings" Target="../printerSettings/printerSettings47.bin"/><Relationship Id="rId4" Type="http://schemas.openxmlformats.org/officeDocument/2006/relationships/comments" Target="../comments2.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5.xml"/><Relationship Id="rId1" Type="http://schemas.openxmlformats.org/officeDocument/2006/relationships/printerSettings" Target="../printerSettings/printerSettings48.bin"/><Relationship Id="rId4" Type="http://schemas.openxmlformats.org/officeDocument/2006/relationships/comments" Target="../comments3.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6:A47"/>
  <sheetViews>
    <sheetView topLeftCell="A16" workbookViewId="0">
      <selection activeCell="E19" sqref="E19"/>
    </sheetView>
  </sheetViews>
  <sheetFormatPr defaultColWidth="9.109375" defaultRowHeight="14.4" x14ac:dyDescent="0.3"/>
  <cols>
    <col min="1" max="1" width="95.44140625" style="2" customWidth="1"/>
    <col min="2" max="16384" width="9.109375" style="2"/>
  </cols>
  <sheetData>
    <row r="46" spans="1:1" x14ac:dyDescent="0.25">
      <c r="A46" s="1"/>
    </row>
    <row r="47" spans="1:1" x14ac:dyDescent="0.25">
      <c r="A47" s="3"/>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abSelected="1" workbookViewId="0">
      <selection activeCell="K5" sqref="K5"/>
    </sheetView>
  </sheetViews>
  <sheetFormatPr defaultRowHeight="14.4" x14ac:dyDescent="0.3"/>
  <sheetData/>
  <pageMargins left="0.7" right="0.7" top="0.75" bottom="0.75" header="0.3" footer="0.3"/>
  <pageSetup orientation="portrait" horizontalDpi="300" verticalDpi="300" r:id="rId1"/>
  <headerFooter>
    <oddHeader>&amp;C&amp;18Chapter 1</oddHeader>
    <oddFooter>&amp;CMunicipality | CHAPTER 1 – MAYOR’S FOREWORD AND EXECUTIVE SUMMARY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57"/>
  <sheetViews>
    <sheetView topLeftCell="A13" zoomScale="130" zoomScaleNormal="130" workbookViewId="0">
      <selection activeCell="I50" sqref="I50"/>
    </sheetView>
  </sheetViews>
  <sheetFormatPr defaultRowHeight="14.4" x14ac:dyDescent="0.3"/>
  <cols>
    <col min="1" max="1" width="13.109375" customWidth="1"/>
    <col min="2" max="2" width="7.88671875" customWidth="1"/>
    <col min="3" max="4" width="7.44140625" customWidth="1"/>
    <col min="5" max="5" width="8.109375" customWidth="1"/>
    <col min="6" max="6" width="8.33203125" customWidth="1"/>
    <col min="7" max="8" width="8" customWidth="1"/>
    <col min="9" max="9" width="7.88671875" customWidth="1"/>
    <col min="10" max="10" width="7.33203125" customWidth="1"/>
    <col min="11" max="12" width="6.44140625" hidden="1" customWidth="1"/>
    <col min="13" max="13" width="8.109375" hidden="1" customWidth="1"/>
    <col min="14" max="15" width="10" hidden="1" customWidth="1"/>
    <col min="16" max="17" width="12.33203125" hidden="1" customWidth="1"/>
    <col min="18" max="24" width="9.109375" hidden="1" customWidth="1"/>
    <col min="25" max="25" width="0" hidden="1" customWidth="1"/>
  </cols>
  <sheetData>
    <row r="1" spans="1:24" ht="15" x14ac:dyDescent="0.25">
      <c r="A1" s="556" t="s">
        <v>24</v>
      </c>
      <c r="B1" s="557"/>
      <c r="C1" s="557"/>
      <c r="D1" s="557"/>
      <c r="E1" s="557"/>
      <c r="F1" s="557"/>
      <c r="G1" s="557"/>
      <c r="H1" s="557"/>
      <c r="I1" s="557"/>
      <c r="J1" s="558"/>
      <c r="K1" s="2"/>
      <c r="L1" s="2"/>
      <c r="M1" s="2"/>
      <c r="N1" s="2"/>
    </row>
    <row r="2" spans="1:24" ht="15" x14ac:dyDescent="0.25">
      <c r="A2" s="565" t="s">
        <v>23</v>
      </c>
      <c r="B2" s="566"/>
      <c r="C2" s="566"/>
      <c r="D2" s="566"/>
      <c r="E2" s="566"/>
      <c r="F2" s="566"/>
      <c r="G2" s="566"/>
      <c r="H2" s="566"/>
      <c r="I2" s="566"/>
      <c r="J2" s="567"/>
      <c r="K2" s="2"/>
      <c r="L2" s="2"/>
      <c r="M2" s="2"/>
      <c r="N2" s="2"/>
    </row>
    <row r="3" spans="1:24" x14ac:dyDescent="0.3">
      <c r="A3" s="559" t="s">
        <v>22</v>
      </c>
      <c r="B3" s="561" t="s">
        <v>4</v>
      </c>
      <c r="C3" s="562"/>
      <c r="D3" s="563"/>
      <c r="E3" s="561" t="s">
        <v>3</v>
      </c>
      <c r="F3" s="562"/>
      <c r="G3" s="563"/>
      <c r="H3" s="564" t="s">
        <v>613</v>
      </c>
      <c r="I3" s="557"/>
      <c r="J3" s="558"/>
      <c r="K3" s="2"/>
      <c r="L3" s="568" t="s">
        <v>21</v>
      </c>
      <c r="M3" s="569"/>
      <c r="N3" s="569"/>
      <c r="O3" s="569"/>
      <c r="P3" s="569"/>
      <c r="Q3" s="570"/>
      <c r="S3" s="568" t="s">
        <v>21</v>
      </c>
      <c r="T3" s="569"/>
      <c r="U3" s="569"/>
      <c r="V3" s="569"/>
      <c r="W3" s="569"/>
      <c r="X3" s="570"/>
    </row>
    <row r="4" spans="1:24" x14ac:dyDescent="0.3">
      <c r="A4" s="560"/>
      <c r="B4" s="33" t="s">
        <v>19</v>
      </c>
      <c r="C4" s="33" t="s">
        <v>18</v>
      </c>
      <c r="D4" s="33" t="s">
        <v>20</v>
      </c>
      <c r="E4" s="33" t="s">
        <v>19</v>
      </c>
      <c r="F4" s="33" t="s">
        <v>18</v>
      </c>
      <c r="G4" s="33" t="s">
        <v>20</v>
      </c>
      <c r="H4" s="33" t="s">
        <v>19</v>
      </c>
      <c r="I4" s="33" t="s">
        <v>18</v>
      </c>
      <c r="J4" s="33" t="s">
        <v>20</v>
      </c>
      <c r="K4" s="2"/>
      <c r="L4" s="26"/>
      <c r="M4" s="25"/>
      <c r="N4" s="25" t="s">
        <v>19</v>
      </c>
      <c r="O4" s="32" t="s">
        <v>18</v>
      </c>
      <c r="P4" s="16"/>
      <c r="Q4" s="31"/>
      <c r="S4" s="26"/>
      <c r="T4" s="25"/>
      <c r="U4" s="25" t="s">
        <v>19</v>
      </c>
      <c r="V4" s="32" t="s">
        <v>18</v>
      </c>
      <c r="W4" s="16"/>
      <c r="X4" s="31"/>
    </row>
    <row r="5" spans="1:24" ht="15" x14ac:dyDescent="0.25">
      <c r="A5" s="30" t="s">
        <v>17</v>
      </c>
      <c r="B5" s="29">
        <v>1047</v>
      </c>
      <c r="C5" s="29">
        <v>1042</v>
      </c>
      <c r="D5" s="29">
        <f t="shared" ref="D5:D13" si="0">B5+C5</f>
        <v>2089</v>
      </c>
      <c r="E5" s="29">
        <v>1590.6066856985001</v>
      </c>
      <c r="F5" s="29">
        <v>1583.1460539644536</v>
      </c>
      <c r="G5" s="29">
        <f t="shared" ref="G5:G13" si="1">E5+F5</f>
        <v>3173.7527396629539</v>
      </c>
      <c r="H5" s="29"/>
      <c r="I5" s="29"/>
      <c r="J5" s="29"/>
      <c r="K5" s="2"/>
      <c r="L5" s="28">
        <f t="shared" ref="L5:L13" si="2">D5/$D$15</f>
        <v>9.7955547219356648E-2</v>
      </c>
      <c r="M5" s="24">
        <f t="shared" ref="M5:M13" si="3">L5*$F$15</f>
        <v>2127.4965300572071</v>
      </c>
      <c r="N5" s="27">
        <f t="shared" ref="N5:N13" si="4">B5/D5</f>
        <v>0.50119674485399712</v>
      </c>
      <c r="O5" s="27">
        <f t="shared" ref="O5:O13" si="5">C5/D5</f>
        <v>0.49880325514600288</v>
      </c>
      <c r="P5" s="24">
        <f t="shared" ref="P5:P13" si="6">N5*M5</f>
        <v>1066.2943355528462</v>
      </c>
      <c r="Q5" s="23">
        <f t="shared" ref="Q5:Q13" si="7">O5*M5</f>
        <v>1061.2021945043609</v>
      </c>
      <c r="S5" s="28">
        <f t="shared" ref="S5:S13" si="8">G5/$G$15</f>
        <v>9.7905638665132369E-2</v>
      </c>
      <c r="T5" s="24">
        <f t="shared" ref="T5:T13" si="9">S5*$I$15</f>
        <v>3172.7301265822794</v>
      </c>
      <c r="U5" s="27">
        <f t="shared" ref="U5:U13" si="10">E5/G5</f>
        <v>0.50117536436295262</v>
      </c>
      <c r="V5" s="27">
        <f t="shared" ref="V5:V13" si="11">F5/G5</f>
        <v>0.49882463563704726</v>
      </c>
      <c r="W5" s="24">
        <f t="shared" ref="W5:W13" si="12">U5*T5</f>
        <v>1590.0941772151907</v>
      </c>
      <c r="X5" s="23">
        <f t="shared" ref="X5:X13" si="13">V5*T5</f>
        <v>1582.6359493670884</v>
      </c>
    </row>
    <row r="6" spans="1:24" ht="15" x14ac:dyDescent="0.25">
      <c r="A6" s="30" t="s">
        <v>16</v>
      </c>
      <c r="B6" s="29">
        <v>1259</v>
      </c>
      <c r="C6" s="29">
        <v>1252</v>
      </c>
      <c r="D6" s="29">
        <f t="shared" si="0"/>
        <v>2511</v>
      </c>
      <c r="E6" s="29">
        <v>1912.9059766092644</v>
      </c>
      <c r="F6" s="29">
        <v>1912.9059766092644</v>
      </c>
      <c r="G6" s="29">
        <f t="shared" si="1"/>
        <v>3825.8119532185287</v>
      </c>
      <c r="H6" s="29"/>
      <c r="I6" s="29"/>
      <c r="J6" s="29"/>
      <c r="K6" s="2"/>
      <c r="L6" s="28">
        <f t="shared" si="2"/>
        <v>0.11774359936228078</v>
      </c>
      <c r="M6" s="24">
        <f t="shared" si="3"/>
        <v>2557.2732345493764</v>
      </c>
      <c r="N6" s="27">
        <f t="shared" si="4"/>
        <v>0.50139386698526478</v>
      </c>
      <c r="O6" s="27">
        <f t="shared" si="5"/>
        <v>0.49860613301473516</v>
      </c>
      <c r="P6" s="24">
        <f t="shared" si="6"/>
        <v>1282.2011160086279</v>
      </c>
      <c r="Q6" s="23">
        <f t="shared" si="7"/>
        <v>1275.0721185407483</v>
      </c>
      <c r="S6" s="28">
        <f t="shared" si="8"/>
        <v>0.11802071346375143</v>
      </c>
      <c r="T6" s="24">
        <f t="shared" si="9"/>
        <v>3824.5792405063289</v>
      </c>
      <c r="U6" s="27">
        <f t="shared" si="10"/>
        <v>0.5</v>
      </c>
      <c r="V6" s="27">
        <f t="shared" si="11"/>
        <v>0.5</v>
      </c>
      <c r="W6" s="24">
        <f t="shared" si="12"/>
        <v>1912.2896202531645</v>
      </c>
      <c r="X6" s="23">
        <f t="shared" si="13"/>
        <v>1912.2896202531645</v>
      </c>
    </row>
    <row r="7" spans="1:24" ht="15" x14ac:dyDescent="0.25">
      <c r="A7" s="30" t="s">
        <v>15</v>
      </c>
      <c r="B7" s="29">
        <v>2427</v>
      </c>
      <c r="C7" s="29">
        <v>2415</v>
      </c>
      <c r="D7" s="29">
        <f t="shared" si="0"/>
        <v>4842</v>
      </c>
      <c r="E7" s="29">
        <v>3688.5363293120918</v>
      </c>
      <c r="F7" s="29">
        <v>3670.6308131503824</v>
      </c>
      <c r="G7" s="29">
        <f t="shared" si="1"/>
        <v>7359.1671424624747</v>
      </c>
      <c r="H7" s="29"/>
      <c r="I7" s="29"/>
      <c r="J7" s="29"/>
      <c r="K7" s="2"/>
      <c r="L7" s="28">
        <f t="shared" si="2"/>
        <v>0.22704679733658445</v>
      </c>
      <c r="M7" s="24">
        <f t="shared" si="3"/>
        <v>4931.2293913532776</v>
      </c>
      <c r="N7" s="27">
        <f t="shared" si="4"/>
        <v>0.50123915737298641</v>
      </c>
      <c r="O7" s="27">
        <f t="shared" si="5"/>
        <v>0.49876084262701365</v>
      </c>
      <c r="P7" s="24">
        <f t="shared" si="6"/>
        <v>2471.7252649348216</v>
      </c>
      <c r="Q7" s="23">
        <f t="shared" si="7"/>
        <v>2459.5041264184565</v>
      </c>
      <c r="S7" s="28">
        <f t="shared" si="8"/>
        <v>0.22701956271576523</v>
      </c>
      <c r="T7" s="24">
        <f t="shared" si="9"/>
        <v>7356.7959493670878</v>
      </c>
      <c r="U7" s="27">
        <f t="shared" si="10"/>
        <v>0.50121654501216539</v>
      </c>
      <c r="V7" s="27">
        <f t="shared" si="11"/>
        <v>0.4987834549878345</v>
      </c>
      <c r="W7" s="24">
        <f t="shared" si="12"/>
        <v>3687.3478481012648</v>
      </c>
      <c r="X7" s="23">
        <f t="shared" si="13"/>
        <v>3669.4481012658221</v>
      </c>
    </row>
    <row r="8" spans="1:24" ht="15" x14ac:dyDescent="0.25">
      <c r="A8" s="30" t="s">
        <v>14</v>
      </c>
      <c r="B8" s="29">
        <v>1380</v>
      </c>
      <c r="C8" s="29">
        <v>1373</v>
      </c>
      <c r="D8" s="29">
        <f t="shared" si="0"/>
        <v>2753</v>
      </c>
      <c r="E8" s="29">
        <v>2096.4375172667833</v>
      </c>
      <c r="F8" s="29">
        <v>2085.9926328391193</v>
      </c>
      <c r="G8" s="29">
        <f t="shared" si="1"/>
        <v>4182.4301501059026</v>
      </c>
      <c r="H8" s="29"/>
      <c r="I8" s="29"/>
      <c r="J8" s="29"/>
      <c r="K8" s="2"/>
      <c r="L8" s="28">
        <f t="shared" si="2"/>
        <v>0.1290912501172278</v>
      </c>
      <c r="M8" s="24">
        <f t="shared" si="3"/>
        <v>2803.7328612960705</v>
      </c>
      <c r="N8" s="27">
        <f t="shared" si="4"/>
        <v>0.50127134035597531</v>
      </c>
      <c r="O8" s="27">
        <f t="shared" si="5"/>
        <v>0.49872865964402469</v>
      </c>
      <c r="P8" s="24">
        <f t="shared" si="6"/>
        <v>1405.4309293819751</v>
      </c>
      <c r="Q8" s="23">
        <f t="shared" si="7"/>
        <v>1398.3019319140953</v>
      </c>
      <c r="S8" s="28">
        <f t="shared" si="8"/>
        <v>0.12902186421173759</v>
      </c>
      <c r="T8" s="24">
        <f t="shared" si="9"/>
        <v>4181.0825316455685</v>
      </c>
      <c r="U8" s="27">
        <f t="shared" si="10"/>
        <v>0.50124866214769892</v>
      </c>
      <c r="V8" s="27">
        <f t="shared" si="11"/>
        <v>0.49875133785230108</v>
      </c>
      <c r="W8" s="24">
        <f t="shared" si="12"/>
        <v>2095.762025316455</v>
      </c>
      <c r="X8" s="23">
        <f t="shared" si="13"/>
        <v>2085.3205063291134</v>
      </c>
    </row>
    <row r="9" spans="1:24" ht="15" x14ac:dyDescent="0.25">
      <c r="A9" s="30" t="s">
        <v>13</v>
      </c>
      <c r="B9" s="29">
        <v>1578</v>
      </c>
      <c r="C9" s="29">
        <v>1570</v>
      </c>
      <c r="D9" s="29">
        <f t="shared" si="0"/>
        <v>3148</v>
      </c>
      <c r="E9" s="29">
        <v>2397.847039322221</v>
      </c>
      <c r="F9" s="29">
        <v>2385.9100285477484</v>
      </c>
      <c r="G9" s="29">
        <f t="shared" si="1"/>
        <v>4783.7570678699694</v>
      </c>
      <c r="H9" s="29"/>
      <c r="I9" s="29"/>
      <c r="J9" s="29"/>
      <c r="K9" s="2"/>
      <c r="L9" s="28">
        <f t="shared" si="2"/>
        <v>0.14761324205195536</v>
      </c>
      <c r="M9" s="24">
        <f t="shared" si="3"/>
        <v>3206.0120041264186</v>
      </c>
      <c r="N9" s="27">
        <f t="shared" si="4"/>
        <v>0.50127064803049559</v>
      </c>
      <c r="O9" s="27">
        <f t="shared" si="5"/>
        <v>0.49872935196950446</v>
      </c>
      <c r="P9" s="24">
        <f t="shared" si="6"/>
        <v>1607.0797149019977</v>
      </c>
      <c r="Q9" s="23">
        <f t="shared" si="7"/>
        <v>1598.9322892244211</v>
      </c>
      <c r="S9" s="28">
        <f t="shared" si="8"/>
        <v>0.14757192174913691</v>
      </c>
      <c r="T9" s="24">
        <f t="shared" si="9"/>
        <v>4782.215696202531</v>
      </c>
      <c r="U9" s="27">
        <f t="shared" si="10"/>
        <v>0.50124766063630688</v>
      </c>
      <c r="V9" s="27">
        <f t="shared" si="11"/>
        <v>0.49875233936369312</v>
      </c>
      <c r="W9" s="24">
        <f t="shared" si="12"/>
        <v>2397.0744303797464</v>
      </c>
      <c r="X9" s="23">
        <f t="shared" si="13"/>
        <v>2385.1412658227846</v>
      </c>
    </row>
    <row r="10" spans="1:24" ht="15" x14ac:dyDescent="0.25">
      <c r="A10" s="30" t="s">
        <v>12</v>
      </c>
      <c r="B10" s="29">
        <v>1251</v>
      </c>
      <c r="C10" s="29">
        <v>1246</v>
      </c>
      <c r="D10" s="29">
        <f t="shared" si="0"/>
        <v>2497</v>
      </c>
      <c r="E10" s="29">
        <v>1900.9689658347913</v>
      </c>
      <c r="F10" s="29">
        <v>1893.508334100746</v>
      </c>
      <c r="G10" s="29">
        <f t="shared" si="1"/>
        <v>3794.4772999355373</v>
      </c>
      <c r="H10" s="29"/>
      <c r="I10" s="29"/>
      <c r="J10" s="29"/>
      <c r="K10" s="2"/>
      <c r="L10" s="28">
        <f t="shared" si="2"/>
        <v>0.11708712369877146</v>
      </c>
      <c r="M10" s="24">
        <f t="shared" si="3"/>
        <v>2543.0152396136173</v>
      </c>
      <c r="N10" s="27">
        <f t="shared" si="4"/>
        <v>0.5010012014417301</v>
      </c>
      <c r="O10" s="27">
        <f t="shared" si="5"/>
        <v>0.49899879855826995</v>
      </c>
      <c r="P10" s="24">
        <f t="shared" si="6"/>
        <v>1274.0536903310515</v>
      </c>
      <c r="Q10" s="23">
        <f t="shared" si="7"/>
        <v>1268.961549282566</v>
      </c>
      <c r="S10" s="28">
        <f t="shared" si="8"/>
        <v>0.11705408515535096</v>
      </c>
      <c r="T10" s="24">
        <f t="shared" si="9"/>
        <v>3793.2546835443031</v>
      </c>
      <c r="U10" s="27">
        <f t="shared" si="10"/>
        <v>0.5009830908375934</v>
      </c>
      <c r="V10" s="27">
        <f t="shared" si="11"/>
        <v>0.4990169091624066</v>
      </c>
      <c r="W10" s="24">
        <f t="shared" si="12"/>
        <v>1900.3564556962021</v>
      </c>
      <c r="X10" s="23">
        <f t="shared" si="13"/>
        <v>1892.898227848101</v>
      </c>
    </row>
    <row r="11" spans="1:24" ht="15" x14ac:dyDescent="0.25">
      <c r="A11" s="30" t="s">
        <v>11</v>
      </c>
      <c r="B11" s="29">
        <v>715</v>
      </c>
      <c r="C11" s="29">
        <v>711</v>
      </c>
      <c r="D11" s="29">
        <f t="shared" si="0"/>
        <v>1426</v>
      </c>
      <c r="E11" s="29">
        <v>1086.2679804770235</v>
      </c>
      <c r="F11" s="29">
        <v>1080.2994750897872</v>
      </c>
      <c r="G11" s="29">
        <f t="shared" si="1"/>
        <v>2166.5674555668106</v>
      </c>
      <c r="H11" s="29"/>
      <c r="I11" s="29"/>
      <c r="J11" s="29"/>
      <c r="K11" s="2"/>
      <c r="L11" s="28">
        <f t="shared" si="2"/>
        <v>6.6866735440307606E-2</v>
      </c>
      <c r="M11" s="24">
        <f t="shared" si="3"/>
        <v>1452.278627028041</v>
      </c>
      <c r="N11" s="27">
        <f t="shared" si="4"/>
        <v>0.50140252454417955</v>
      </c>
      <c r="O11" s="27">
        <f t="shared" si="5"/>
        <v>0.49859747545582045</v>
      </c>
      <c r="P11" s="24">
        <f t="shared" si="6"/>
        <v>728.17616993341471</v>
      </c>
      <c r="Q11" s="23">
        <f t="shared" si="7"/>
        <v>724.10245709462629</v>
      </c>
      <c r="S11" s="28">
        <f t="shared" si="8"/>
        <v>6.6835443037974659E-2</v>
      </c>
      <c r="T11" s="24">
        <f t="shared" si="9"/>
        <v>2165.8693670886069</v>
      </c>
      <c r="U11" s="27">
        <f t="shared" si="10"/>
        <v>0.50137741046831952</v>
      </c>
      <c r="V11" s="27">
        <f t="shared" si="11"/>
        <v>0.49862258953168048</v>
      </c>
      <c r="W11" s="24">
        <f t="shared" si="12"/>
        <v>1085.9179746835439</v>
      </c>
      <c r="X11" s="23">
        <f t="shared" si="13"/>
        <v>1079.951392405063</v>
      </c>
    </row>
    <row r="12" spans="1:24" ht="15" x14ac:dyDescent="0.25">
      <c r="A12" s="30" t="s">
        <v>10</v>
      </c>
      <c r="B12" s="29">
        <v>329</v>
      </c>
      <c r="C12" s="29">
        <v>328</v>
      </c>
      <c r="D12" s="29">
        <f t="shared" si="0"/>
        <v>657</v>
      </c>
      <c r="E12" s="29">
        <v>499.86232618104799</v>
      </c>
      <c r="F12" s="29">
        <v>498.37019983423886</v>
      </c>
      <c r="G12" s="29">
        <f t="shared" si="1"/>
        <v>998.23252601528679</v>
      </c>
      <c r="H12" s="29"/>
      <c r="I12" s="29"/>
      <c r="J12" s="29"/>
      <c r="K12" s="2"/>
      <c r="L12" s="28">
        <f t="shared" si="2"/>
        <v>3.0807465066116476E-2</v>
      </c>
      <c r="M12" s="24">
        <f t="shared" si="3"/>
        <v>669.1073337709837</v>
      </c>
      <c r="N12" s="27">
        <f t="shared" si="4"/>
        <v>0.50076103500761038</v>
      </c>
      <c r="O12" s="27">
        <f t="shared" si="5"/>
        <v>0.49923896499238962</v>
      </c>
      <c r="P12" s="24">
        <f t="shared" si="6"/>
        <v>335.06288099034043</v>
      </c>
      <c r="Q12" s="23">
        <f t="shared" si="7"/>
        <v>334.04445278064327</v>
      </c>
      <c r="S12" s="28">
        <f t="shared" si="8"/>
        <v>3.0794016110471799E-2</v>
      </c>
      <c r="T12" s="24">
        <f t="shared" si="9"/>
        <v>997.91088607594907</v>
      </c>
      <c r="U12" s="27">
        <f t="shared" si="10"/>
        <v>0.50074738415545594</v>
      </c>
      <c r="V12" s="27">
        <f t="shared" si="11"/>
        <v>0.49925261584454411</v>
      </c>
      <c r="W12" s="24">
        <f t="shared" si="12"/>
        <v>499.70126582278471</v>
      </c>
      <c r="X12" s="23">
        <f t="shared" si="13"/>
        <v>498.20962025316442</v>
      </c>
    </row>
    <row r="13" spans="1:24" ht="15" x14ac:dyDescent="0.25">
      <c r="A13" s="30" t="s">
        <v>9</v>
      </c>
      <c r="B13" s="29">
        <v>703</v>
      </c>
      <c r="C13" s="29">
        <v>700</v>
      </c>
      <c r="D13" s="29">
        <f t="shared" si="0"/>
        <v>1403</v>
      </c>
      <c r="E13" s="29">
        <v>1068.3624643153146</v>
      </c>
      <c r="F13" s="29">
        <v>1063.8860852748874</v>
      </c>
      <c r="G13" s="29">
        <f t="shared" si="1"/>
        <v>2132.2485495902019</v>
      </c>
      <c r="H13" s="29"/>
      <c r="I13" s="29"/>
      <c r="J13" s="29"/>
      <c r="K13" s="2"/>
      <c r="L13" s="28">
        <f t="shared" si="2"/>
        <v>6.5788239707399415E-2</v>
      </c>
      <c r="M13" s="24">
        <f t="shared" si="3"/>
        <v>1428.854778205008</v>
      </c>
      <c r="N13" s="27">
        <f t="shared" si="4"/>
        <v>0.50106913756236637</v>
      </c>
      <c r="O13" s="27">
        <f t="shared" si="5"/>
        <v>0.49893086243763363</v>
      </c>
      <c r="P13" s="24">
        <f t="shared" si="6"/>
        <v>715.95503141704967</v>
      </c>
      <c r="Q13" s="23">
        <f t="shared" si="7"/>
        <v>712.89974678795829</v>
      </c>
      <c r="S13" s="28">
        <f t="shared" si="8"/>
        <v>6.577675489067894E-2</v>
      </c>
      <c r="T13" s="24">
        <f t="shared" si="9"/>
        <v>2131.5615189873415</v>
      </c>
      <c r="U13" s="27">
        <f t="shared" si="10"/>
        <v>0.50104968509447168</v>
      </c>
      <c r="V13" s="27">
        <f t="shared" si="11"/>
        <v>0.49895031490552838</v>
      </c>
      <c r="W13" s="24">
        <f t="shared" si="12"/>
        <v>1068.0182278481011</v>
      </c>
      <c r="X13" s="23">
        <f t="shared" si="13"/>
        <v>1063.5432911392404</v>
      </c>
    </row>
    <row r="14" spans="1:24" ht="15" x14ac:dyDescent="0.25">
      <c r="A14" s="573" t="s">
        <v>8</v>
      </c>
      <c r="B14" s="574"/>
      <c r="C14" s="574"/>
      <c r="D14" s="574"/>
      <c r="E14" s="574"/>
      <c r="F14" s="574"/>
      <c r="G14" s="574"/>
      <c r="H14" s="574"/>
      <c r="I14" s="574"/>
      <c r="J14" s="575"/>
      <c r="K14" s="2"/>
      <c r="L14" s="26"/>
      <c r="M14" s="25"/>
      <c r="N14" s="25"/>
      <c r="O14" s="16"/>
      <c r="P14" s="24"/>
      <c r="Q14" s="23"/>
      <c r="S14" s="26"/>
      <c r="T14" s="25"/>
      <c r="U14" s="25"/>
      <c r="V14" s="16"/>
      <c r="W14" s="24"/>
      <c r="X14" s="23"/>
    </row>
    <row r="15" spans="1:24" ht="15" hidden="1" x14ac:dyDescent="0.25">
      <c r="B15" s="22">
        <f>SUM(B5:B13)</f>
        <v>10689</v>
      </c>
      <c r="C15" s="22">
        <f>SUM(C5:C13)</f>
        <v>10637</v>
      </c>
      <c r="D15" s="22">
        <f>SUM(D5:D13)</f>
        <v>21326</v>
      </c>
      <c r="F15">
        <v>21719</v>
      </c>
      <c r="G15" s="22">
        <f>SUM(G5:G13)</f>
        <v>32416.44488442767</v>
      </c>
      <c r="I15">
        <v>32406</v>
      </c>
      <c r="J15" s="22">
        <f>SUM(J5:J13)</f>
        <v>0</v>
      </c>
      <c r="K15" s="2"/>
      <c r="L15" s="21">
        <f>SUM(L5:L14)</f>
        <v>1</v>
      </c>
      <c r="M15" s="19">
        <f>SUM(M5:M14)</f>
        <v>21718.999999999996</v>
      </c>
      <c r="N15" s="20"/>
      <c r="O15" s="20"/>
      <c r="P15" s="19">
        <f>SUM(P5:P14)</f>
        <v>10885.979133452125</v>
      </c>
      <c r="Q15" s="18">
        <f>SUM(Q5:Q14)</f>
        <v>10833.020866547875</v>
      </c>
      <c r="S15" s="21">
        <f>SUM(S5:S14)</f>
        <v>0.99999999999999989</v>
      </c>
      <c r="T15" s="19">
        <f>SUM(T5:T14)</f>
        <v>32405.999999999993</v>
      </c>
      <c r="U15" s="20"/>
      <c r="V15" s="20"/>
      <c r="W15" s="19">
        <f>SUM(W5:W14)</f>
        <v>16236.562025316452</v>
      </c>
      <c r="X15" s="18">
        <f>SUM(X5:X14)</f>
        <v>16169.437974683542</v>
      </c>
    </row>
    <row r="16" spans="1:24" ht="15" x14ac:dyDescent="0.25">
      <c r="A16" s="17"/>
    </row>
    <row r="17" spans="20:20" ht="15" x14ac:dyDescent="0.25">
      <c r="T17">
        <v>32406</v>
      </c>
    </row>
    <row r="33" spans="1:14" x14ac:dyDescent="0.3">
      <c r="H33" s="16"/>
    </row>
    <row r="38" spans="1:14" x14ac:dyDescent="0.3">
      <c r="K38" s="15" t="s">
        <v>0</v>
      </c>
      <c r="L38" s="14"/>
      <c r="M38" s="14"/>
    </row>
    <row r="42" spans="1:14" x14ac:dyDescent="0.3">
      <c r="J42" t="s">
        <v>0</v>
      </c>
    </row>
    <row r="46" spans="1:14" x14ac:dyDescent="0.3">
      <c r="A46" s="7" t="s">
        <v>7</v>
      </c>
      <c r="B46" s="7"/>
      <c r="C46" s="7"/>
      <c r="D46" s="7"/>
      <c r="E46" s="7"/>
      <c r="F46" s="7"/>
      <c r="G46" s="7"/>
      <c r="H46" s="7"/>
      <c r="I46" s="7"/>
      <c r="J46" s="7"/>
      <c r="K46" s="7"/>
      <c r="L46" s="7"/>
      <c r="M46" s="7"/>
    </row>
    <row r="47" spans="1:14" x14ac:dyDescent="0.3">
      <c r="A47" s="7" t="s">
        <v>6</v>
      </c>
      <c r="B47" s="7"/>
      <c r="C47" s="7"/>
      <c r="D47" s="7"/>
      <c r="E47" s="7"/>
      <c r="F47" s="7"/>
      <c r="G47" s="7"/>
      <c r="H47" s="7"/>
      <c r="I47" s="7"/>
      <c r="J47" s="7"/>
      <c r="K47" s="7"/>
      <c r="L47" s="7"/>
      <c r="M47" s="7"/>
    </row>
    <row r="48" spans="1:14" ht="16.5" customHeight="1" x14ac:dyDescent="0.3">
      <c r="A48" s="7"/>
      <c r="B48" s="7"/>
      <c r="C48" s="7"/>
      <c r="D48" s="7"/>
      <c r="E48" s="7"/>
      <c r="F48" s="7"/>
      <c r="G48" s="13" t="s">
        <v>4</v>
      </c>
      <c r="H48" s="13" t="s">
        <v>3</v>
      </c>
      <c r="I48" s="13" t="s">
        <v>613</v>
      </c>
      <c r="J48" s="7"/>
      <c r="K48" s="12"/>
      <c r="L48" s="12"/>
      <c r="M48" s="12"/>
      <c r="N48" s="2"/>
    </row>
    <row r="49" spans="1:16" ht="39" customHeight="1" x14ac:dyDescent="0.3">
      <c r="A49" s="571" t="s">
        <v>2</v>
      </c>
      <c r="B49" s="572"/>
      <c r="C49" s="572"/>
      <c r="D49" s="572"/>
      <c r="E49" s="572"/>
      <c r="F49" s="572"/>
      <c r="G49" s="10">
        <f>8363+(200+59)</f>
        <v>8622</v>
      </c>
      <c r="H49" s="11">
        <v>10729</v>
      </c>
      <c r="I49" s="11">
        <v>11029</v>
      </c>
      <c r="J49" s="7"/>
      <c r="K49" s="7"/>
      <c r="L49" s="7"/>
      <c r="M49" s="7"/>
      <c r="N49" s="5">
        <v>7477</v>
      </c>
      <c r="P49" s="5"/>
    </row>
    <row r="50" spans="1:16" ht="38.25" customHeight="1" x14ac:dyDescent="0.3">
      <c r="A50" s="571" t="s">
        <v>1</v>
      </c>
      <c r="B50" s="572"/>
      <c r="C50" s="572"/>
      <c r="D50" s="572"/>
      <c r="E50" s="572"/>
      <c r="F50" s="572"/>
      <c r="G50" s="10">
        <v>6797</v>
      </c>
      <c r="H50" s="10">
        <v>8458</v>
      </c>
      <c r="I50" s="10">
        <v>8694</v>
      </c>
      <c r="J50" s="7"/>
      <c r="K50" s="7"/>
      <c r="L50" s="7"/>
      <c r="M50" s="7"/>
      <c r="N50">
        <f>5894</f>
        <v>5894</v>
      </c>
      <c r="O50" s="5"/>
    </row>
    <row r="51" spans="1:16" x14ac:dyDescent="0.3">
      <c r="A51" s="7"/>
      <c r="B51" s="7"/>
      <c r="C51" s="7"/>
      <c r="D51" s="7"/>
      <c r="E51" s="7"/>
      <c r="F51" s="7"/>
      <c r="G51" s="7"/>
      <c r="H51" s="7"/>
      <c r="I51" s="9" t="s">
        <v>0</v>
      </c>
      <c r="J51" s="7"/>
      <c r="K51" s="7"/>
      <c r="L51" s="7"/>
      <c r="M51" s="7"/>
      <c r="N51" s="8">
        <f>(N50/N49)</f>
        <v>0.78828407115153132</v>
      </c>
    </row>
    <row r="52" spans="1:16" x14ac:dyDescent="0.3">
      <c r="A52" s="7"/>
      <c r="B52" s="7"/>
      <c r="C52" s="7"/>
      <c r="D52" s="7"/>
      <c r="E52" s="7"/>
      <c r="F52" s="7"/>
      <c r="G52" s="7"/>
      <c r="H52" s="7"/>
      <c r="I52" s="7"/>
      <c r="J52" s="7"/>
      <c r="K52" s="7"/>
      <c r="L52" s="7"/>
      <c r="M52" s="7"/>
    </row>
    <row r="53" spans="1:16" x14ac:dyDescent="0.3">
      <c r="G53">
        <f>G50/G49</f>
        <v>0.78833217350962659</v>
      </c>
      <c r="H53">
        <f>H50/H49</f>
        <v>0.78833069251561194</v>
      </c>
      <c r="I53">
        <f>I50/I49</f>
        <v>0.78828542932269474</v>
      </c>
    </row>
    <row r="54" spans="1:16" x14ac:dyDescent="0.3">
      <c r="G54" s="6">
        <f>G49</f>
        <v>8622</v>
      </c>
      <c r="H54" s="6">
        <f>H49</f>
        <v>10729</v>
      </c>
      <c r="I54" s="6">
        <f>I49</f>
        <v>11029</v>
      </c>
    </row>
    <row r="55" spans="1:16" x14ac:dyDescent="0.3">
      <c r="G55">
        <f>G54*$N$51</f>
        <v>6796.5852614685027</v>
      </c>
      <c r="H55">
        <f>H54*$N$51</f>
        <v>8457.4997993847792</v>
      </c>
      <c r="I55">
        <f>I54*$N$51</f>
        <v>8693.9850207302388</v>
      </c>
    </row>
    <row r="56" spans="1:16" x14ac:dyDescent="0.3">
      <c r="G56" s="5"/>
    </row>
    <row r="57" spans="1:16" x14ac:dyDescent="0.3">
      <c r="N57" s="4">
        <f>H54*5</f>
        <v>53645</v>
      </c>
    </row>
  </sheetData>
  <mergeCells count="11">
    <mergeCell ref="L3:Q3"/>
    <mergeCell ref="S3:X3"/>
    <mergeCell ref="A49:F49"/>
    <mergeCell ref="A50:F50"/>
    <mergeCell ref="A14:J14"/>
    <mergeCell ref="A1:J1"/>
    <mergeCell ref="A3:A4"/>
    <mergeCell ref="B3:D3"/>
    <mergeCell ref="E3:G3"/>
    <mergeCell ref="H3:J3"/>
    <mergeCell ref="A2:J2"/>
  </mergeCells>
  <pageMargins left="0.70866141732283472" right="0.70866141732283472" top="0.74803149606299213" bottom="0.74803149606299213" header="0.31496062992125984" footer="0.31496062992125984"/>
  <pageSetup orientation="portrait" horizontalDpi="300" verticalDpi="300" r:id="rId1"/>
  <headerFooter>
    <oddHeader>&amp;C&amp;18Chapter 1</oddHeader>
    <oddFooter>&amp;CMunicipality | CHAPTER 1 – MAYOR’S FOREWORD AND EXECUTIVE SUMMARY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3"/>
  <sheetViews>
    <sheetView topLeftCell="A19" workbookViewId="0">
      <selection activeCell="J9" sqref="J9"/>
    </sheetView>
  </sheetViews>
  <sheetFormatPr defaultRowHeight="14.4" x14ac:dyDescent="0.3"/>
  <cols>
    <col min="1" max="7" width="12.6640625" customWidth="1"/>
  </cols>
  <sheetData>
    <row r="1" spans="1:7" ht="15.75" x14ac:dyDescent="0.25">
      <c r="A1" s="576" t="s">
        <v>37</v>
      </c>
      <c r="B1" s="576"/>
      <c r="C1" s="576"/>
      <c r="D1" s="576"/>
      <c r="E1" s="576"/>
      <c r="F1" s="576"/>
      <c r="G1" s="576"/>
    </row>
    <row r="2" spans="1:7" ht="75.75" customHeight="1" x14ac:dyDescent="0.25">
      <c r="A2" s="42" t="s">
        <v>36</v>
      </c>
      <c r="B2" s="41" t="s">
        <v>35</v>
      </c>
      <c r="C2" s="41" t="s">
        <v>34</v>
      </c>
      <c r="D2" s="41" t="s">
        <v>33</v>
      </c>
      <c r="E2" s="41" t="s">
        <v>32</v>
      </c>
      <c r="F2" s="41" t="s">
        <v>31</v>
      </c>
      <c r="G2" s="41" t="s">
        <v>30</v>
      </c>
    </row>
    <row r="3" spans="1:7" ht="15" x14ac:dyDescent="0.25">
      <c r="A3" s="40" t="s">
        <v>4</v>
      </c>
      <c r="B3" s="39">
        <v>0.75</v>
      </c>
      <c r="C3" s="38">
        <v>0.61</v>
      </c>
      <c r="D3" s="38">
        <v>0.3</v>
      </c>
      <c r="E3" s="38">
        <v>0.8</v>
      </c>
      <c r="F3" s="38">
        <v>0.10299999999999999</v>
      </c>
      <c r="G3" s="38">
        <v>0.3</v>
      </c>
    </row>
    <row r="4" spans="1:7" ht="15" x14ac:dyDescent="0.25">
      <c r="A4" s="40" t="s">
        <v>3</v>
      </c>
      <c r="B4" s="39">
        <f>894/1500</f>
        <v>0.59599999999999997</v>
      </c>
      <c r="C4" s="38">
        <v>0.56999999999999995</v>
      </c>
      <c r="D4" s="38">
        <v>0.3</v>
      </c>
      <c r="E4" s="38">
        <v>0.8</v>
      </c>
      <c r="F4" s="38">
        <v>0.105</v>
      </c>
      <c r="G4" s="38">
        <v>0.3</v>
      </c>
    </row>
    <row r="5" spans="1:7" ht="15" x14ac:dyDescent="0.25">
      <c r="A5" s="445" t="s">
        <v>613</v>
      </c>
      <c r="B5" s="446"/>
      <c r="C5" s="446"/>
      <c r="D5" s="446"/>
      <c r="E5" s="446"/>
      <c r="F5" s="446"/>
      <c r="G5" s="446"/>
    </row>
    <row r="6" spans="1:7" ht="15" x14ac:dyDescent="0.25">
      <c r="A6" s="37"/>
      <c r="B6" s="36"/>
      <c r="C6" s="36"/>
      <c r="D6" s="36"/>
      <c r="E6" s="36"/>
      <c r="F6" s="577" t="s">
        <v>29</v>
      </c>
      <c r="G6" s="578"/>
    </row>
    <row r="39" spans="2:7" ht="15" x14ac:dyDescent="0.25">
      <c r="G39" s="34" t="s">
        <v>28</v>
      </c>
    </row>
    <row r="44" spans="2:7" x14ac:dyDescent="0.3">
      <c r="C44">
        <v>8363</v>
      </c>
      <c r="D44">
        <v>8622</v>
      </c>
      <c r="E44">
        <v>9078</v>
      </c>
    </row>
    <row r="45" spans="2:7" x14ac:dyDescent="0.3">
      <c r="C45">
        <v>6592</v>
      </c>
      <c r="D45">
        <v>6797</v>
      </c>
      <c r="E45">
        <v>7156</v>
      </c>
    </row>
    <row r="48" spans="2:7" x14ac:dyDescent="0.3">
      <c r="B48" t="s">
        <v>27</v>
      </c>
      <c r="C48">
        <v>4863</v>
      </c>
    </row>
    <row r="49" spans="2:4" x14ac:dyDescent="0.3">
      <c r="B49" t="s">
        <v>26</v>
      </c>
      <c r="C49">
        <v>2837</v>
      </c>
    </row>
    <row r="50" spans="2:4" x14ac:dyDescent="0.3">
      <c r="B50" t="s">
        <v>25</v>
      </c>
      <c r="C50">
        <v>4734</v>
      </c>
    </row>
    <row r="51" spans="2:4" x14ac:dyDescent="0.3">
      <c r="C51">
        <v>8889</v>
      </c>
      <c r="D51">
        <f>SUM(C49:C50)</f>
        <v>7571</v>
      </c>
    </row>
    <row r="52" spans="2:4" x14ac:dyDescent="0.3">
      <c r="C52">
        <f>SUM(C48:C51)</f>
        <v>21323</v>
      </c>
    </row>
    <row r="53" spans="2:4" x14ac:dyDescent="0.3">
      <c r="C53">
        <v>21323</v>
      </c>
      <c r="D53">
        <f>C53-C52</f>
        <v>0</v>
      </c>
    </row>
  </sheetData>
  <mergeCells count="2">
    <mergeCell ref="A1:G1"/>
    <mergeCell ref="F6:G6"/>
  </mergeCells>
  <pageMargins left="0.70866141732283472" right="0.70866141732283472" top="0.74803149606299213" bottom="0.74803149606299213" header="0.31496062992125984" footer="0.31496062992125984"/>
  <pageSetup orientation="portrait" horizontalDpi="4294967293" verticalDpi="4294967293" r:id="rId1"/>
  <headerFooter>
    <oddHeader>&amp;C&amp;18Chapter 1</oddHeader>
    <oddFooter>&amp;CMunicipality | CHAPTER 1 – MAYOR’S FOREWORD AND EXECUTIVE SUMMARY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6"/>
  <sheetViews>
    <sheetView topLeftCell="A22" workbookViewId="0">
      <selection activeCell="M8" sqref="M8"/>
    </sheetView>
  </sheetViews>
  <sheetFormatPr defaultColWidth="9.109375" defaultRowHeight="14.4" x14ac:dyDescent="0.3"/>
  <cols>
    <col min="1" max="1" width="33.6640625" style="43" customWidth="1"/>
    <col min="2" max="2" width="12.5546875" style="43" customWidth="1"/>
    <col min="3" max="3" width="11.5546875" style="43" customWidth="1"/>
    <col min="4" max="8" width="9.109375" style="43"/>
    <col min="9" max="11" width="0" style="43" hidden="1" customWidth="1"/>
    <col min="12" max="16384" width="9.109375" style="43"/>
  </cols>
  <sheetData>
    <row r="1" spans="1:11" ht="15" x14ac:dyDescent="0.25">
      <c r="A1" s="581" t="s">
        <v>64</v>
      </c>
      <c r="B1" s="581"/>
      <c r="C1" s="581"/>
    </row>
    <row r="2" spans="1:11" ht="15" x14ac:dyDescent="0.25">
      <c r="A2" s="54" t="s">
        <v>63</v>
      </c>
      <c r="B2" s="54" t="s">
        <v>62</v>
      </c>
      <c r="C2" s="54" t="s">
        <v>61</v>
      </c>
    </row>
    <row r="3" spans="1:11" ht="15" x14ac:dyDescent="0.25">
      <c r="A3" s="53" t="s">
        <v>60</v>
      </c>
      <c r="B3" s="52"/>
      <c r="C3" s="52"/>
    </row>
    <row r="4" spans="1:11" ht="15" x14ac:dyDescent="0.25">
      <c r="A4" s="52" t="s">
        <v>59</v>
      </c>
      <c r="B4" s="49">
        <v>380</v>
      </c>
      <c r="C4" s="49">
        <v>1003</v>
      </c>
    </row>
    <row r="5" spans="1:11" ht="15" x14ac:dyDescent="0.25">
      <c r="A5" s="51" t="s">
        <v>58</v>
      </c>
      <c r="B5" s="49">
        <v>250</v>
      </c>
      <c r="C5" s="49">
        <v>660</v>
      </c>
    </row>
    <row r="6" spans="1:11" ht="15" x14ac:dyDescent="0.25">
      <c r="A6" s="51" t="s">
        <v>49</v>
      </c>
      <c r="B6" s="49">
        <v>400</v>
      </c>
      <c r="C6" s="49">
        <v>1056</v>
      </c>
    </row>
    <row r="7" spans="1:11" ht="15" x14ac:dyDescent="0.25">
      <c r="A7" s="52"/>
      <c r="B7" s="49"/>
      <c r="C7" s="49"/>
    </row>
    <row r="8" spans="1:11" ht="15" x14ac:dyDescent="0.25">
      <c r="A8" s="50" t="s">
        <v>48</v>
      </c>
      <c r="B8" s="49">
        <f>SUM(B4:B7)</f>
        <v>1030</v>
      </c>
      <c r="C8" s="49">
        <f>SUM(C4:C7)</f>
        <v>2719</v>
      </c>
    </row>
    <row r="9" spans="1:11" ht="15" x14ac:dyDescent="0.25">
      <c r="A9" s="53" t="s">
        <v>57</v>
      </c>
      <c r="B9" s="49"/>
      <c r="C9" s="49"/>
    </row>
    <row r="10" spans="1:11" ht="15" x14ac:dyDescent="0.25">
      <c r="A10" s="52" t="s">
        <v>56</v>
      </c>
      <c r="B10" s="49">
        <v>3049</v>
      </c>
      <c r="C10" s="49">
        <v>7388</v>
      </c>
      <c r="I10" s="43">
        <f>B10/$B$14</f>
        <v>0.32553918428357892</v>
      </c>
      <c r="J10" s="43">
        <f>I10*$I$25</f>
        <v>618.84998932308349</v>
      </c>
      <c r="K10" s="43">
        <v>-420.01967858314202</v>
      </c>
    </row>
    <row r="11" spans="1:11" ht="15" x14ac:dyDescent="0.25">
      <c r="A11" s="52" t="s">
        <v>55</v>
      </c>
      <c r="B11" s="49">
        <v>1750</v>
      </c>
      <c r="C11" s="49">
        <v>4620</v>
      </c>
      <c r="I11" s="43">
        <f>B11/$B$14</f>
        <v>0.18684603886397608</v>
      </c>
      <c r="J11" s="43">
        <f>I11*$I$25</f>
        <v>355.1943198804185</v>
      </c>
      <c r="K11" s="43">
        <v>-262.05575598556908</v>
      </c>
    </row>
    <row r="12" spans="1:11" ht="15" x14ac:dyDescent="0.25">
      <c r="A12" s="52" t="s">
        <v>54</v>
      </c>
      <c r="B12" s="49">
        <v>4567</v>
      </c>
      <c r="C12" s="49">
        <v>12056</v>
      </c>
      <c r="I12" s="43">
        <f>B12/$B$14</f>
        <v>0.48761477685244503</v>
      </c>
      <c r="J12" s="43">
        <f>I12*$I$25</f>
        <v>926.95569079649795</v>
      </c>
      <c r="K12" s="43">
        <v>-684.81469334207941</v>
      </c>
    </row>
    <row r="13" spans="1:11" ht="15" x14ac:dyDescent="0.25">
      <c r="A13" s="52"/>
      <c r="B13" s="49"/>
      <c r="C13" s="49"/>
      <c r="I13" s="43">
        <f>B13/$B$14</f>
        <v>0</v>
      </c>
      <c r="J13" s="43">
        <f>I13*$I$25</f>
        <v>0</v>
      </c>
      <c r="K13" s="43">
        <v>-25.109872089209578</v>
      </c>
    </row>
    <row r="14" spans="1:11" ht="15" x14ac:dyDescent="0.25">
      <c r="A14" s="50" t="s">
        <v>48</v>
      </c>
      <c r="B14" s="49">
        <f>SUM(B10:B13)</f>
        <v>9366</v>
      </c>
      <c r="C14" s="49">
        <f>SUM(C10:C13)</f>
        <v>24064</v>
      </c>
    </row>
    <row r="15" spans="1:11" ht="15" x14ac:dyDescent="0.25">
      <c r="A15" s="53" t="s">
        <v>53</v>
      </c>
      <c r="B15" s="49"/>
      <c r="C15" s="49"/>
    </row>
    <row r="16" spans="1:11" ht="15" x14ac:dyDescent="0.25">
      <c r="A16" s="52"/>
      <c r="B16" s="49"/>
      <c r="C16" s="49"/>
    </row>
    <row r="17" spans="1:9" ht="15" x14ac:dyDescent="0.25">
      <c r="A17" s="52"/>
      <c r="B17" s="49"/>
      <c r="C17" s="49"/>
    </row>
    <row r="18" spans="1:9" ht="15" x14ac:dyDescent="0.25">
      <c r="A18" s="52"/>
      <c r="B18" s="49"/>
      <c r="C18" s="49"/>
    </row>
    <row r="19" spans="1:9" ht="15" x14ac:dyDescent="0.25">
      <c r="A19" s="50" t="s">
        <v>48</v>
      </c>
      <c r="B19" s="49">
        <f>SUM(B16:B18)</f>
        <v>0</v>
      </c>
      <c r="C19" s="49">
        <f>SUM(C16:C18)</f>
        <v>0</v>
      </c>
    </row>
    <row r="20" spans="1:9" ht="15" x14ac:dyDescent="0.25">
      <c r="A20" s="53" t="s">
        <v>52</v>
      </c>
      <c r="B20" s="49"/>
      <c r="C20" s="49"/>
    </row>
    <row r="21" spans="1:9" ht="15" x14ac:dyDescent="0.25">
      <c r="A21" s="52" t="s">
        <v>51</v>
      </c>
      <c r="B21" s="49">
        <v>0</v>
      </c>
      <c r="C21" s="49"/>
    </row>
    <row r="22" spans="1:9" ht="15" x14ac:dyDescent="0.25">
      <c r="A22" s="52" t="s">
        <v>50</v>
      </c>
      <c r="B22" s="49">
        <v>285</v>
      </c>
      <c r="C22" s="49">
        <v>753</v>
      </c>
    </row>
    <row r="23" spans="1:9" ht="15" x14ac:dyDescent="0.25">
      <c r="A23" s="51" t="s">
        <v>49</v>
      </c>
      <c r="B23" s="49">
        <v>298</v>
      </c>
      <c r="C23" s="49">
        <v>787</v>
      </c>
    </row>
    <row r="24" spans="1:9" ht="15" x14ac:dyDescent="0.25">
      <c r="A24" s="50" t="s">
        <v>48</v>
      </c>
      <c r="B24" s="49">
        <f>SUM(B21:B23)</f>
        <v>583</v>
      </c>
      <c r="C24" s="49">
        <f>SUM(C21:C23)</f>
        <v>1540</v>
      </c>
    </row>
    <row r="25" spans="1:9" ht="15" x14ac:dyDescent="0.25">
      <c r="A25" s="50" t="s">
        <v>20</v>
      </c>
      <c r="B25" s="49">
        <f>SUM(B8,B14,B19,B24)</f>
        <v>10979</v>
      </c>
      <c r="C25" s="49">
        <f>SUM(C8+C14+C19+C24)</f>
        <v>28323</v>
      </c>
      <c r="I25" s="48">
        <f>B25-9078</f>
        <v>1901</v>
      </c>
    </row>
    <row r="26" spans="1:9" ht="15" x14ac:dyDescent="0.25">
      <c r="A26" s="47"/>
      <c r="B26" s="582" t="s">
        <v>47</v>
      </c>
      <c r="C26" s="583"/>
    </row>
    <row r="29" spans="1:9" ht="15.75" x14ac:dyDescent="0.25">
      <c r="A29" s="584" t="s">
        <v>46</v>
      </c>
      <c r="B29" s="584"/>
      <c r="C29" s="584"/>
      <c r="D29" s="584"/>
      <c r="E29" s="584"/>
      <c r="F29" s="584"/>
    </row>
    <row r="30" spans="1:9" ht="25.5" customHeight="1" x14ac:dyDescent="0.25">
      <c r="A30" s="46" t="s">
        <v>45</v>
      </c>
      <c r="B30" s="585" t="s">
        <v>44</v>
      </c>
      <c r="C30" s="585"/>
      <c r="D30" s="585"/>
      <c r="E30" s="585"/>
      <c r="F30" s="585"/>
    </row>
    <row r="31" spans="1:9" ht="28.5" customHeight="1" x14ac:dyDescent="0.25">
      <c r="A31" s="45" t="s">
        <v>43</v>
      </c>
      <c r="B31" s="579" t="s">
        <v>42</v>
      </c>
      <c r="C31" s="579"/>
      <c r="D31" s="579"/>
      <c r="E31" s="579"/>
      <c r="F31" s="579"/>
    </row>
    <row r="32" spans="1:9" ht="28.5" customHeight="1" x14ac:dyDescent="0.25">
      <c r="A32" s="45" t="s">
        <v>41</v>
      </c>
      <c r="B32" s="579" t="s">
        <v>614</v>
      </c>
      <c r="C32" s="579"/>
      <c r="D32" s="579"/>
      <c r="E32" s="579"/>
      <c r="F32" s="579"/>
    </row>
    <row r="33" spans="1:6" ht="30" customHeight="1" x14ac:dyDescent="0.25">
      <c r="A33" s="45" t="s">
        <v>40</v>
      </c>
      <c r="B33" s="579" t="s">
        <v>615</v>
      </c>
      <c r="C33" s="579"/>
      <c r="D33" s="579"/>
      <c r="E33" s="579"/>
      <c r="F33" s="579"/>
    </row>
    <row r="34" spans="1:6" ht="30" customHeight="1" x14ac:dyDescent="0.25">
      <c r="A34" s="45" t="s">
        <v>39</v>
      </c>
      <c r="B34" s="579" t="s">
        <v>615</v>
      </c>
      <c r="C34" s="579"/>
      <c r="D34" s="579"/>
      <c r="E34" s="579"/>
      <c r="F34" s="579"/>
    </row>
    <row r="35" spans="1:6" ht="15" x14ac:dyDescent="0.25">
      <c r="A35" s="45"/>
      <c r="B35" s="579"/>
      <c r="C35" s="579"/>
      <c r="D35" s="579"/>
      <c r="E35" s="579"/>
      <c r="F35" s="579"/>
    </row>
    <row r="36" spans="1:6" ht="15" x14ac:dyDescent="0.25">
      <c r="A36" s="44"/>
      <c r="B36" s="580" t="s">
        <v>38</v>
      </c>
      <c r="C36" s="580"/>
      <c r="D36" s="580"/>
      <c r="E36" s="580"/>
      <c r="F36" s="580"/>
    </row>
  </sheetData>
  <mergeCells count="10">
    <mergeCell ref="B34:F34"/>
    <mergeCell ref="B35:F35"/>
    <mergeCell ref="B36:F36"/>
    <mergeCell ref="A1:C1"/>
    <mergeCell ref="B26:C26"/>
    <mergeCell ref="A29:F29"/>
    <mergeCell ref="B30:F30"/>
    <mergeCell ref="B31:F31"/>
    <mergeCell ref="B32:F32"/>
    <mergeCell ref="B33:F33"/>
  </mergeCells>
  <pageMargins left="0.7" right="0.7" top="0.75" bottom="0.75" header="0.3" footer="0.3"/>
  <pageSetup orientation="portrait" horizontalDpi="4294967293" verticalDpi="4294967293" r:id="rId1"/>
  <headerFooter>
    <oddHeader>&amp;C&amp;18&amp;K01+023Chapter 1</oddHeader>
    <oddFooter>&amp;CMunicipality | CHAPTER 1 – MAYOR’S FOREWORD AND EXECUTIVE SUMMARY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7:A10"/>
  <sheetViews>
    <sheetView view="pageBreakPreview" topLeftCell="A28" zoomScale="90" zoomScaleSheetLayoutView="90" workbookViewId="0">
      <selection activeCell="A26" sqref="A26"/>
    </sheetView>
  </sheetViews>
  <sheetFormatPr defaultRowHeight="14.4" x14ac:dyDescent="0.3"/>
  <sheetData>
    <row r="7" ht="39" customHeight="1" x14ac:dyDescent="0.25"/>
    <row r="8" ht="26.25" customHeight="1" x14ac:dyDescent="0.25"/>
    <row r="9" ht="15" customHeight="1" x14ac:dyDescent="0.25"/>
    <row r="10" ht="51.75" customHeight="1" x14ac:dyDescent="0.25"/>
  </sheetData>
  <pageMargins left="0.7" right="0.7" top="0.75" bottom="0.75" header="0.3" footer="0.3"/>
  <pageSetup scale="99" orientation="portrait" horizontalDpi="300" verticalDpi="300" r:id="rId1"/>
  <headerFooter>
    <oddHeader>&amp;C&amp;18Chapter 1</oddHeader>
    <oddFooter>&amp;CMunicipality | CHAPTER 1 – MAYOR’S FOREWORD AND EXECUTIVE SUMMARY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56"/>
  <sheetViews>
    <sheetView view="pageBreakPreview" topLeftCell="A37" zoomScaleSheetLayoutView="100" workbookViewId="0">
      <selection activeCell="F16" sqref="F16"/>
    </sheetView>
  </sheetViews>
  <sheetFormatPr defaultColWidth="9.109375" defaultRowHeight="14.4" x14ac:dyDescent="0.3"/>
  <cols>
    <col min="1" max="1" width="46.33203125" style="55" customWidth="1"/>
    <col min="2" max="16384" width="9.109375" style="55"/>
  </cols>
  <sheetData>
    <row r="1" spans="2:5" x14ac:dyDescent="0.25">
      <c r="B1" s="60"/>
      <c r="C1" s="60"/>
      <c r="D1" s="60"/>
      <c r="E1" s="60"/>
    </row>
    <row r="2" spans="2:5" x14ac:dyDescent="0.25">
      <c r="B2" s="60"/>
      <c r="C2" s="60"/>
      <c r="D2" s="60"/>
      <c r="E2" s="60"/>
    </row>
    <row r="27" spans="5:5" x14ac:dyDescent="0.25">
      <c r="E27" s="55" t="s">
        <v>72</v>
      </c>
    </row>
    <row r="50" spans="1:5" x14ac:dyDescent="0.25">
      <c r="A50" s="55" t="s">
        <v>71</v>
      </c>
    </row>
    <row r="51" spans="1:5" x14ac:dyDescent="0.25">
      <c r="A51" s="59" t="s">
        <v>70</v>
      </c>
      <c r="B51" s="57"/>
      <c r="C51" s="57"/>
      <c r="D51" s="57"/>
      <c r="E51" s="57"/>
    </row>
    <row r="52" spans="1:5" x14ac:dyDescent="0.25">
      <c r="A52" s="57"/>
      <c r="B52" s="58" t="s">
        <v>5</v>
      </c>
      <c r="C52" s="57" t="s">
        <v>4</v>
      </c>
      <c r="D52" s="57" t="s">
        <v>3</v>
      </c>
      <c r="E52" s="447" t="s">
        <v>613</v>
      </c>
    </row>
    <row r="53" spans="1:5" x14ac:dyDescent="0.25">
      <c r="A53" s="57" t="s">
        <v>68</v>
      </c>
      <c r="B53" s="56">
        <v>0.85</v>
      </c>
      <c r="C53" s="56">
        <v>0.9</v>
      </c>
      <c r="D53" s="56">
        <v>0.95</v>
      </c>
      <c r="E53" s="141">
        <v>0.98</v>
      </c>
    </row>
    <row r="54" spans="1:5" x14ac:dyDescent="0.25">
      <c r="A54" s="57" t="s">
        <v>67</v>
      </c>
      <c r="B54" s="56">
        <v>0.94</v>
      </c>
      <c r="C54" s="56">
        <v>0.95</v>
      </c>
      <c r="D54" s="56">
        <v>0.95</v>
      </c>
      <c r="E54" s="141">
        <v>0.96</v>
      </c>
    </row>
    <row r="55" spans="1:5" x14ac:dyDescent="0.25">
      <c r="A55" s="57" t="s">
        <v>66</v>
      </c>
      <c r="B55" s="56">
        <v>0.6</v>
      </c>
      <c r="C55" s="56">
        <v>0.75</v>
      </c>
      <c r="D55" s="56">
        <v>0.85</v>
      </c>
      <c r="E55" s="141">
        <v>0.89</v>
      </c>
    </row>
    <row r="56" spans="1:5" x14ac:dyDescent="0.25">
      <c r="A56" s="57" t="s">
        <v>65</v>
      </c>
      <c r="B56" s="56">
        <v>0.75</v>
      </c>
      <c r="C56" s="56">
        <v>0.83</v>
      </c>
      <c r="D56" s="56">
        <v>0.92</v>
      </c>
      <c r="E56" s="141">
        <v>0.8</v>
      </c>
    </row>
  </sheetData>
  <printOptions horizontalCentered="1"/>
  <pageMargins left="0.7" right="0.7" top="0.75" bottom="0.75" header="0.3" footer="0.3"/>
  <pageSetup paperSize="9" scale="95" orientation="portrait" r:id="rId1"/>
  <headerFooter>
    <oddHeader>&amp;C&amp;18Chapter 1</oddHeader>
    <oddFooter>&amp;CMunicipality | CHAPTER 1 – MAYOR’S FOREWORD AND EXECUTIVE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I42"/>
  <sheetViews>
    <sheetView topLeftCell="A22" workbookViewId="0">
      <selection activeCell="A19" sqref="A19:D19"/>
    </sheetView>
  </sheetViews>
  <sheetFormatPr defaultRowHeight="14.4" x14ac:dyDescent="0.3"/>
  <cols>
    <col min="1" max="1" width="30.109375" customWidth="1"/>
    <col min="2" max="2" width="16.44140625" customWidth="1"/>
    <col min="3" max="3" width="19.6640625" customWidth="1"/>
    <col min="4" max="4" width="16.44140625" customWidth="1"/>
    <col min="6" max="6" width="11.109375" bestFit="1" customWidth="1"/>
  </cols>
  <sheetData>
    <row r="1" spans="5:9" ht="26.25" customHeight="1" x14ac:dyDescent="0.25"/>
    <row r="3" spans="5:9" ht="32.25" customHeight="1" x14ac:dyDescent="0.25"/>
    <row r="12" spans="5:9" ht="15" x14ac:dyDescent="0.25">
      <c r="E12" s="103" t="s">
        <v>124</v>
      </c>
      <c r="F12" s="103" t="s">
        <v>125</v>
      </c>
      <c r="G12" s="103"/>
      <c r="H12" s="103"/>
      <c r="I12" s="103"/>
    </row>
    <row r="19" spans="1:6" ht="15" x14ac:dyDescent="0.25">
      <c r="A19" s="586" t="s">
        <v>616</v>
      </c>
      <c r="B19" s="586"/>
      <c r="C19" s="586"/>
      <c r="D19" s="586"/>
    </row>
    <row r="20" spans="1:6" ht="15" x14ac:dyDescent="0.25">
      <c r="A20" s="82" t="s">
        <v>93</v>
      </c>
      <c r="B20" s="81"/>
      <c r="C20" s="81"/>
      <c r="D20" s="80" t="s">
        <v>93</v>
      </c>
    </row>
    <row r="21" spans="1:6" ht="15" x14ac:dyDescent="0.25">
      <c r="A21" s="78" t="s">
        <v>92</v>
      </c>
      <c r="B21" s="79" t="s">
        <v>91</v>
      </c>
      <c r="C21" s="79" t="s">
        <v>90</v>
      </c>
      <c r="D21" s="78" t="s">
        <v>89</v>
      </c>
    </row>
    <row r="22" spans="1:6" ht="15" x14ac:dyDescent="0.25">
      <c r="A22" s="67" t="s">
        <v>88</v>
      </c>
      <c r="B22" s="77"/>
      <c r="C22" s="77"/>
      <c r="D22" s="77"/>
    </row>
    <row r="23" spans="1:6" ht="15" x14ac:dyDescent="0.25">
      <c r="A23" s="74" t="s">
        <v>87</v>
      </c>
      <c r="B23" s="77">
        <f>36475</f>
        <v>36475</v>
      </c>
      <c r="C23" s="77">
        <f>36475</f>
        <v>36475</v>
      </c>
      <c r="D23" s="77">
        <f>84996-48021</f>
        <v>36975</v>
      </c>
    </row>
    <row r="24" spans="1:6" ht="15" x14ac:dyDescent="0.25">
      <c r="A24" s="74" t="s">
        <v>86</v>
      </c>
      <c r="B24" s="77">
        <v>11086</v>
      </c>
      <c r="C24" s="77">
        <v>11086</v>
      </c>
      <c r="D24" s="77">
        <v>16390</v>
      </c>
      <c r="F24" s="68"/>
    </row>
    <row r="25" spans="1:6" ht="15.75" thickBot="1" x14ac:dyDescent="0.3">
      <c r="A25" s="74" t="s">
        <v>85</v>
      </c>
      <c r="B25" s="75">
        <v>795</v>
      </c>
      <c r="C25" s="75">
        <v>795</v>
      </c>
      <c r="D25" s="75">
        <f>397+1845-169</f>
        <v>2073</v>
      </c>
    </row>
    <row r="26" spans="1:6" ht="15" x14ac:dyDescent="0.25">
      <c r="A26" s="74" t="s">
        <v>84</v>
      </c>
      <c r="B26" s="76">
        <f>SUM(B23:B25)</f>
        <v>48356</v>
      </c>
      <c r="C26" s="76">
        <f>SUM(C23:C25)</f>
        <v>48356</v>
      </c>
      <c r="D26" s="76">
        <f>SUM(D23:D25)</f>
        <v>55438</v>
      </c>
      <c r="F26" s="68"/>
    </row>
    <row r="27" spans="1:6" ht="15.75" thickBot="1" x14ac:dyDescent="0.3">
      <c r="A27" s="67" t="s">
        <v>83</v>
      </c>
      <c r="B27" s="75">
        <v>48322</v>
      </c>
      <c r="C27" s="75">
        <v>48322</v>
      </c>
      <c r="D27" s="75">
        <v>80402</v>
      </c>
    </row>
    <row r="28" spans="1:6" ht="15.75" thickBot="1" x14ac:dyDescent="0.3">
      <c r="A28" s="74" t="s">
        <v>82</v>
      </c>
      <c r="B28" s="73">
        <f>B26-B27</f>
        <v>34</v>
      </c>
      <c r="C28" s="73">
        <f>C26-C27</f>
        <v>34</v>
      </c>
      <c r="D28" s="73">
        <f>D26-D27</f>
        <v>-24964</v>
      </c>
    </row>
    <row r="29" spans="1:6" ht="15.75" thickTop="1" x14ac:dyDescent="0.25">
      <c r="A29" s="72" t="s">
        <v>81</v>
      </c>
      <c r="B29" s="71"/>
      <c r="C29" s="71"/>
      <c r="D29" s="70" t="s">
        <v>80</v>
      </c>
    </row>
    <row r="34" spans="1:7" ht="15" x14ac:dyDescent="0.25">
      <c r="A34" s="587" t="s">
        <v>79</v>
      </c>
      <c r="B34" s="587"/>
    </row>
    <row r="35" spans="1:7" ht="15" x14ac:dyDescent="0.25">
      <c r="A35" s="69" t="s">
        <v>78</v>
      </c>
      <c r="B35" s="69" t="s">
        <v>77</v>
      </c>
    </row>
    <row r="36" spans="1:7" ht="15" x14ac:dyDescent="0.25">
      <c r="A36" s="67" t="s">
        <v>76</v>
      </c>
      <c r="B36" s="66">
        <v>0.27100000000000002</v>
      </c>
      <c r="F36" s="65">
        <v>21826</v>
      </c>
      <c r="G36" s="64">
        <f>F36/$D$27</f>
        <v>0.2714609089326136</v>
      </c>
    </row>
    <row r="37" spans="1:7" ht="15" x14ac:dyDescent="0.25">
      <c r="A37" s="67" t="s">
        <v>75</v>
      </c>
      <c r="B37" s="66">
        <v>6.2E-2</v>
      </c>
      <c r="D37" s="68"/>
      <c r="E37" s="61"/>
      <c r="F37" s="65">
        <v>4991</v>
      </c>
      <c r="G37" s="64">
        <f>F37/$D$27</f>
        <v>6.207557025944628E-2</v>
      </c>
    </row>
    <row r="38" spans="1:7" ht="15" x14ac:dyDescent="0.25">
      <c r="A38" s="67" t="s">
        <v>74</v>
      </c>
      <c r="B38" s="66">
        <v>1.7999999999999999E-2</v>
      </c>
      <c r="F38" s="65">
        <v>1482</v>
      </c>
      <c r="G38" s="64">
        <f>F38/$D$27</f>
        <v>1.8432377304047162E-2</v>
      </c>
    </row>
    <row r="39" spans="1:7" ht="15" x14ac:dyDescent="0.25">
      <c r="A39" s="63"/>
      <c r="B39" s="62" t="s">
        <v>73</v>
      </c>
    </row>
    <row r="42" spans="1:7" ht="15" x14ac:dyDescent="0.25">
      <c r="D42" s="61"/>
    </row>
  </sheetData>
  <mergeCells count="2">
    <mergeCell ref="A19:D19"/>
    <mergeCell ref="A34:B34"/>
  </mergeCells>
  <pageMargins left="0.7" right="0.7" top="0.75" bottom="0.75" header="0.3" footer="0.3"/>
  <pageSetup orientation="portrait" horizontalDpi="300" verticalDpi="300" r:id="rId1"/>
  <headerFooter>
    <oddHeader>&amp;C&amp;18Chapter 1</oddHeader>
    <oddFooter>&amp;CMunicipality | CHAPTER 1 – MAYOR’S FOREWORD AND EXECUTIVE SUMMARY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7:F23"/>
  <sheetViews>
    <sheetView topLeftCell="A28" workbookViewId="0">
      <selection activeCell="E17" sqref="E17"/>
    </sheetView>
  </sheetViews>
  <sheetFormatPr defaultRowHeight="14.4" x14ac:dyDescent="0.3"/>
  <cols>
    <col min="1" max="1" width="37.88671875" customWidth="1"/>
    <col min="2" max="3" width="10.6640625" customWidth="1"/>
    <col min="4" max="4" width="12.5546875" customWidth="1"/>
    <col min="6" max="6" width="10.88671875" bestFit="1" customWidth="1"/>
  </cols>
  <sheetData>
    <row r="17" spans="1:6" x14ac:dyDescent="0.25">
      <c r="A17" s="587" t="s">
        <v>97</v>
      </c>
      <c r="B17" s="587"/>
      <c r="C17" s="587"/>
      <c r="D17" s="587"/>
    </row>
    <row r="18" spans="1:6" x14ac:dyDescent="0.25">
      <c r="A18" s="86"/>
      <c r="B18" s="81"/>
      <c r="C18" s="81" t="s">
        <v>96</v>
      </c>
      <c r="D18" s="80"/>
    </row>
    <row r="19" spans="1:6" x14ac:dyDescent="0.25">
      <c r="A19" s="85" t="s">
        <v>78</v>
      </c>
      <c r="B19" s="84" t="s">
        <v>4</v>
      </c>
      <c r="C19" s="84" t="s">
        <v>3</v>
      </c>
      <c r="D19" s="448" t="s">
        <v>613</v>
      </c>
    </row>
    <row r="20" spans="1:6" x14ac:dyDescent="0.25">
      <c r="A20" s="67" t="s">
        <v>95</v>
      </c>
      <c r="B20" s="77">
        <v>62942</v>
      </c>
      <c r="C20" s="77">
        <v>14845</v>
      </c>
      <c r="D20" s="446"/>
      <c r="F20" s="102" t="s">
        <v>126</v>
      </c>
    </row>
    <row r="21" spans="1:6" x14ac:dyDescent="0.25">
      <c r="A21" s="67" t="s">
        <v>90</v>
      </c>
      <c r="B21" s="77">
        <v>62942</v>
      </c>
      <c r="C21" s="77">
        <v>44776</v>
      </c>
      <c r="D21" s="446"/>
      <c r="E21" s="68">
        <f>C21-C20</f>
        <v>29931</v>
      </c>
    </row>
    <row r="22" spans="1:6" x14ac:dyDescent="0.25">
      <c r="A22" s="67" t="s">
        <v>89</v>
      </c>
      <c r="B22" s="77">
        <v>36721</v>
      </c>
      <c r="C22" s="77">
        <v>54015</v>
      </c>
      <c r="D22" s="446"/>
      <c r="E22" s="68">
        <f>C22-C21</f>
        <v>9239</v>
      </c>
    </row>
    <row r="23" spans="1:6" x14ac:dyDescent="0.25">
      <c r="A23" s="63"/>
      <c r="B23" s="83"/>
      <c r="C23" s="588" t="s">
        <v>94</v>
      </c>
      <c r="D23" s="589"/>
    </row>
  </sheetData>
  <mergeCells count="2">
    <mergeCell ref="C23:D23"/>
    <mergeCell ref="A17:D17"/>
  </mergeCells>
  <pageMargins left="0.7" right="0.7" top="0.75" bottom="0.75" header="0.3" footer="0.3"/>
  <pageSetup paperSize="9" orientation="portrait" horizontalDpi="300" verticalDpi="300" r:id="rId1"/>
  <headerFooter>
    <oddHeader>&amp;C&amp;18Chapter 1</oddHeader>
    <oddFooter>&amp;CMunicipality | CHAPTER 1 – MAYOR’S FOREWORD AND EXECUTIVE SUMMARY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K14:P44"/>
  <sheetViews>
    <sheetView topLeftCell="A25" workbookViewId="0">
      <selection activeCell="K28" sqref="K28"/>
    </sheetView>
  </sheetViews>
  <sheetFormatPr defaultRowHeight="14.4" x14ac:dyDescent="0.3"/>
  <sheetData>
    <row r="14" spans="11:14" x14ac:dyDescent="0.25">
      <c r="K14" s="103" t="s">
        <v>124</v>
      </c>
      <c r="L14" s="103" t="s">
        <v>127</v>
      </c>
      <c r="M14" s="103"/>
      <c r="N14" s="103"/>
    </row>
    <row r="24" spans="11:16" x14ac:dyDescent="0.25">
      <c r="K24" s="102" t="s">
        <v>128</v>
      </c>
      <c r="L24" s="102" t="s">
        <v>129</v>
      </c>
      <c r="M24" s="102"/>
      <c r="N24" s="102"/>
      <c r="O24" s="102"/>
    </row>
    <row r="25" spans="11:16" x14ac:dyDescent="0.25">
      <c r="K25" s="103" t="s">
        <v>124</v>
      </c>
      <c r="L25" s="103" t="s">
        <v>131</v>
      </c>
      <c r="M25" s="103"/>
      <c r="N25" s="103"/>
    </row>
    <row r="26" spans="11:16" x14ac:dyDescent="0.25">
      <c r="K26" s="102" t="s">
        <v>128</v>
      </c>
      <c r="L26" s="102" t="s">
        <v>130</v>
      </c>
      <c r="M26" s="102"/>
      <c r="N26" s="102"/>
      <c r="O26" s="102"/>
      <c r="P26" s="102"/>
    </row>
    <row r="33" spans="11:14" x14ac:dyDescent="0.25">
      <c r="K33" s="102" t="s">
        <v>132</v>
      </c>
      <c r="L33" s="102"/>
      <c r="M33" s="102"/>
    </row>
    <row r="41" spans="11:14" x14ac:dyDescent="0.25">
      <c r="K41" s="102" t="s">
        <v>128</v>
      </c>
      <c r="L41" s="102" t="s">
        <v>133</v>
      </c>
      <c r="M41" s="102"/>
      <c r="N41" s="102"/>
    </row>
    <row r="44" spans="11:14" x14ac:dyDescent="0.25">
      <c r="K44" s="102" t="s">
        <v>128</v>
      </c>
      <c r="L44" s="102" t="s">
        <v>134</v>
      </c>
      <c r="M44" s="102"/>
      <c r="N44" s="102"/>
    </row>
  </sheetData>
  <pageMargins left="0.7" right="0.7" top="0.75" bottom="0.75" header="0.3" footer="0.3"/>
  <pageSetup scale="99" orientation="portrait" horizontalDpi="300" verticalDpi="300" r:id="rId1"/>
  <headerFooter>
    <oddHeader>&amp;C&amp;18Chapter 1</oddHeader>
    <oddFooter>&amp;CMunicipality | CHAPTER 1 – MAYOR’S FOREWORD AND EXECUTIVE SUMMARY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F27"/>
  <sheetViews>
    <sheetView topLeftCell="A22" zoomScaleSheetLayoutView="110" workbookViewId="0">
      <selection activeCell="B5" sqref="B5"/>
    </sheetView>
  </sheetViews>
  <sheetFormatPr defaultRowHeight="14.4" x14ac:dyDescent="0.3"/>
  <cols>
    <col min="1" max="1" width="9.109375" style="87"/>
    <col min="2" max="2" width="64.44140625" customWidth="1"/>
    <col min="3" max="3" width="12.44140625" customWidth="1"/>
  </cols>
  <sheetData>
    <row r="1" spans="1:6" ht="15" x14ac:dyDescent="0.25">
      <c r="A1" s="101" t="s">
        <v>123</v>
      </c>
      <c r="B1" s="101" t="s">
        <v>122</v>
      </c>
      <c r="C1" s="100" t="s">
        <v>121</v>
      </c>
    </row>
    <row r="2" spans="1:6" ht="55.2" x14ac:dyDescent="0.3">
      <c r="A2" s="89">
        <v>1</v>
      </c>
      <c r="B2" s="96" t="s">
        <v>120</v>
      </c>
      <c r="C2" s="94"/>
    </row>
    <row r="3" spans="1:6" ht="25.5" x14ac:dyDescent="0.25">
      <c r="A3" s="89">
        <v>2</v>
      </c>
      <c r="B3" s="96" t="s">
        <v>119</v>
      </c>
      <c r="C3" s="93" t="s">
        <v>118</v>
      </c>
    </row>
    <row r="4" spans="1:6" ht="17.25" customHeight="1" x14ac:dyDescent="0.25">
      <c r="A4" s="89">
        <v>3</v>
      </c>
      <c r="B4" s="92" t="s">
        <v>117</v>
      </c>
      <c r="C4" s="95"/>
    </row>
    <row r="5" spans="1:6" ht="15" x14ac:dyDescent="0.25">
      <c r="A5" s="89">
        <v>4</v>
      </c>
      <c r="B5" s="90" t="s">
        <v>617</v>
      </c>
      <c r="C5" s="95"/>
      <c r="D5" s="102" t="s">
        <v>132</v>
      </c>
      <c r="E5" s="102"/>
      <c r="F5" s="102"/>
    </row>
    <row r="6" spans="1:6" ht="15" x14ac:dyDescent="0.25">
      <c r="A6" s="89">
        <v>5</v>
      </c>
      <c r="B6" s="90" t="s">
        <v>116</v>
      </c>
      <c r="C6" s="91"/>
    </row>
    <row r="7" spans="1:6" ht="39" customHeight="1" x14ac:dyDescent="0.25">
      <c r="A7" s="89">
        <v>6</v>
      </c>
      <c r="B7" s="90" t="s">
        <v>115</v>
      </c>
      <c r="C7" s="94"/>
    </row>
    <row r="8" spans="1:6" ht="15" x14ac:dyDescent="0.25">
      <c r="A8" s="89">
        <v>7</v>
      </c>
      <c r="B8" s="99" t="s">
        <v>114</v>
      </c>
      <c r="C8" s="95"/>
    </row>
    <row r="9" spans="1:6" ht="25.5" x14ac:dyDescent="0.25">
      <c r="A9" s="89">
        <v>8</v>
      </c>
      <c r="B9" s="96" t="s">
        <v>113</v>
      </c>
      <c r="C9" s="93" t="s">
        <v>112</v>
      </c>
    </row>
    <row r="10" spans="1:6" ht="25.5" x14ac:dyDescent="0.25">
      <c r="A10" s="89">
        <v>9</v>
      </c>
      <c r="B10" s="96" t="s">
        <v>111</v>
      </c>
      <c r="C10" s="98"/>
    </row>
    <row r="11" spans="1:6" ht="25.5" x14ac:dyDescent="0.25">
      <c r="A11" s="89">
        <v>10</v>
      </c>
      <c r="B11" s="96" t="s">
        <v>110</v>
      </c>
      <c r="C11" s="97" t="s">
        <v>109</v>
      </c>
    </row>
    <row r="12" spans="1:6" x14ac:dyDescent="0.3">
      <c r="A12" s="89">
        <v>11</v>
      </c>
      <c r="B12" s="96" t="s">
        <v>108</v>
      </c>
      <c r="C12" s="94"/>
    </row>
    <row r="13" spans="1:6" ht="27.6" x14ac:dyDescent="0.3">
      <c r="A13" s="89">
        <v>12</v>
      </c>
      <c r="B13" s="96" t="s">
        <v>107</v>
      </c>
      <c r="C13" s="95"/>
    </row>
    <row r="14" spans="1:6" ht="15" x14ac:dyDescent="0.25">
      <c r="A14" s="89">
        <v>13</v>
      </c>
      <c r="B14" s="90" t="s">
        <v>106</v>
      </c>
      <c r="C14" s="93" t="s">
        <v>105</v>
      </c>
    </row>
    <row r="15" spans="1:6" ht="15" x14ac:dyDescent="0.25">
      <c r="A15" s="89">
        <v>14</v>
      </c>
      <c r="B15" s="90" t="s">
        <v>104</v>
      </c>
      <c r="C15" s="91"/>
    </row>
    <row r="16" spans="1:6" ht="15" x14ac:dyDescent="0.25">
      <c r="A16" s="89">
        <v>15</v>
      </c>
      <c r="B16" s="92" t="s">
        <v>103</v>
      </c>
      <c r="C16" s="94"/>
    </row>
    <row r="17" spans="1:3" ht="15" x14ac:dyDescent="0.25">
      <c r="A17" s="89">
        <v>16</v>
      </c>
      <c r="B17" s="92" t="s">
        <v>102</v>
      </c>
      <c r="C17" s="93" t="s">
        <v>101</v>
      </c>
    </row>
    <row r="18" spans="1:3" ht="19.5" customHeight="1" x14ac:dyDescent="0.25">
      <c r="A18" s="89">
        <v>17</v>
      </c>
      <c r="B18" s="92" t="s">
        <v>100</v>
      </c>
      <c r="C18" s="91"/>
    </row>
    <row r="19" spans="1:3" ht="25.5" x14ac:dyDescent="0.25">
      <c r="A19" s="89">
        <v>18</v>
      </c>
      <c r="B19" s="90" t="s">
        <v>99</v>
      </c>
      <c r="C19" s="89" t="s">
        <v>98</v>
      </c>
    </row>
    <row r="20" spans="1:3" ht="15" x14ac:dyDescent="0.25">
      <c r="B20" s="88"/>
    </row>
    <row r="21" spans="1:3" ht="15" x14ac:dyDescent="0.25">
      <c r="B21" s="88"/>
    </row>
    <row r="22" spans="1:3" ht="15" x14ac:dyDescent="0.25">
      <c r="B22" s="88"/>
    </row>
    <row r="23" spans="1:3" ht="15" x14ac:dyDescent="0.25">
      <c r="B23" s="88"/>
    </row>
    <row r="24" spans="1:3" ht="15" x14ac:dyDescent="0.25">
      <c r="B24" s="88"/>
    </row>
    <row r="25" spans="1:3" ht="15" x14ac:dyDescent="0.25">
      <c r="B25" s="88"/>
    </row>
    <row r="26" spans="1:3" ht="15" x14ac:dyDescent="0.25">
      <c r="B26" s="88"/>
    </row>
    <row r="27" spans="1:3" ht="15" x14ac:dyDescent="0.25">
      <c r="B27" s="88"/>
    </row>
  </sheetData>
  <pageMargins left="0.7" right="0.7" top="0.75" bottom="0.75" header="0.3" footer="0.3"/>
  <pageSetup scale="93" orientation="portrait" horizontalDpi="300" verticalDpi="300" r:id="rId1"/>
  <headerFooter>
    <oddHeader>&amp;C&amp;18Chapter 1</oddHeader>
    <oddFooter>&amp;CMunicipality | CHAPTER 1 - MAYOR'S FOREWORD AND EXECUTIVE SUMMARY</oddFooter>
  </headerFooter>
  <rowBreaks count="1" manualBreakCount="1">
    <brk id="42" max="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2"/>
  <sheetViews>
    <sheetView topLeftCell="A22" workbookViewId="0">
      <selection activeCell="L16" sqref="L16"/>
    </sheetView>
  </sheetViews>
  <sheetFormatPr defaultRowHeight="14.4" x14ac:dyDescent="0.3"/>
  <sheetData>
    <row r="1" spans="1:1" x14ac:dyDescent="0.25">
      <c r="A1" s="104"/>
    </row>
    <row r="2" spans="1:1" x14ac:dyDescent="0.25">
      <c r="A2" s="104"/>
    </row>
  </sheetData>
  <pageMargins left="0.7" right="0.7" top="0.75" bottom="0.75" header="0.3" footer="0.3"/>
  <pageSetup scale="99" orientation="portrait" horizontalDpi="300" verticalDpi="300" r:id="rId1"/>
  <headerFooter>
    <oddHeader>&amp;C&amp;18Chapter 2</oddHeader>
    <oddFooter>&amp;CMunicipality | CHAPTER 2 - GOVERNANCE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
  <sheetViews>
    <sheetView topLeftCell="A22" workbookViewId="0"/>
  </sheetViews>
  <sheetFormatPr defaultRowHeight="14.4" x14ac:dyDescent="0.3"/>
  <sheetData/>
  <pageMargins left="0.7" right="0.7" top="0.75" bottom="0.75" header="0.3" footer="0.3"/>
  <pageSetup scale="99" orientation="portrait" horizontalDpi="300" verticalDpi="300" r:id="rId1"/>
  <headerFooter>
    <oddHeader>&amp;C&amp;18Chapter 2</oddHeader>
    <oddFooter>&amp;CMunicipality | CHAPTER 2 - GOVERNANCE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5:A17"/>
  <sheetViews>
    <sheetView topLeftCell="A28" workbookViewId="0"/>
  </sheetViews>
  <sheetFormatPr defaultRowHeight="14.4" x14ac:dyDescent="0.3"/>
  <sheetData>
    <row r="15" ht="15" hidden="1" x14ac:dyDescent="0.25"/>
    <row r="16" ht="15" hidden="1" x14ac:dyDescent="0.25"/>
    <row r="17" ht="15" hidden="1" x14ac:dyDescent="0.25"/>
  </sheetData>
  <pageMargins left="0.7" right="0.7" top="0.75" bottom="0.75" header="0.3" footer="0.3"/>
  <pageSetup orientation="portrait" horizontalDpi="300" verticalDpi="300" r:id="rId1"/>
  <headerFooter>
    <oddHeader>&amp;C&amp;18Chapter 2</oddHeader>
    <oddFooter>&amp;CMunicipality | CHAPTER 2 - GOVERNANCE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L40"/>
  <sheetViews>
    <sheetView topLeftCell="A19" workbookViewId="0">
      <selection activeCell="M33" sqref="M33"/>
    </sheetView>
  </sheetViews>
  <sheetFormatPr defaultRowHeight="14.4" x14ac:dyDescent="0.3"/>
  <sheetData>
    <row r="40" spans="12:12" x14ac:dyDescent="0.25">
      <c r="L40" s="105"/>
    </row>
  </sheetData>
  <pageMargins left="0.7" right="0.7" top="0.75" bottom="0.75" header="0.3" footer="0.3"/>
  <pageSetup scale="99" orientation="portrait" horizontalDpi="300" verticalDpi="300" r:id="rId1"/>
  <headerFooter>
    <oddHeader>&amp;C&amp;18Chapter 2</oddHeader>
    <oddFooter>&amp;CMunicipality | CHAPTER 2 - GOVERNANCE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
  <sheetViews>
    <sheetView topLeftCell="A4" workbookViewId="0"/>
  </sheetViews>
  <sheetFormatPr defaultRowHeight="14.4" x14ac:dyDescent="0.3"/>
  <sheetData/>
  <pageMargins left="0.7" right="0.7" top="0.75" bottom="0.75" header="0.3" footer="0.3"/>
  <pageSetup scale="99" orientation="portrait" horizontalDpi="300" verticalDpi="300" r:id="rId1"/>
  <headerFooter>
    <oddHeader>&amp;C&amp;18Chapter 2</oddHeader>
    <oddFooter>&amp;CMunicipality | CHAPTER 2 - GOVERNANCE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topLeftCell="N1" workbookViewId="0"/>
  </sheetViews>
  <sheetFormatPr defaultRowHeight="14.4" x14ac:dyDescent="0.3"/>
  <sheetData/>
  <pageMargins left="0.7" right="0.7" top="0.75" bottom="0.75" header="0.3" footer="0.3"/>
  <pageSetup orientation="portrait" horizontalDpi="300" verticalDpi="300" r:id="rId1"/>
  <headerFooter>
    <oddHeader>&amp;C&amp;18Chapter 2</oddHeader>
    <oddFooter>&amp;CMunicipality | CHAPTER 2 - GOVERNANCE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
  <sheetViews>
    <sheetView workbookViewId="0"/>
  </sheetViews>
  <sheetFormatPr defaultRowHeight="14.4" x14ac:dyDescent="0.3"/>
  <sheetData/>
  <pageMargins left="0.7" right="0.7" top="0.75" bottom="0.75" header="0.3" footer="0.3"/>
  <pageSetup scale="99" orientation="portrait" horizontalDpi="300" verticalDpi="300" r:id="rId1"/>
  <headerFooter>
    <oddHeader>&amp;C&amp;18Chapter 2</oddHeader>
    <oddFooter>&amp;CMunicipality | CHAPTER 2 - GOVERNANCE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5:K35"/>
  <sheetViews>
    <sheetView topLeftCell="A13" workbookViewId="0">
      <selection activeCell="J12" sqref="J12"/>
    </sheetView>
  </sheetViews>
  <sheetFormatPr defaultRowHeight="14.4" x14ac:dyDescent="0.3"/>
  <cols>
    <col min="1" max="1" width="28.33203125" customWidth="1"/>
    <col min="2" max="2" width="11.33203125" customWidth="1"/>
    <col min="3" max="3" width="9.88671875" customWidth="1"/>
    <col min="4" max="4" width="11.33203125" customWidth="1"/>
    <col min="7" max="7" width="11" customWidth="1"/>
    <col min="8" max="8" width="29.88671875" customWidth="1"/>
  </cols>
  <sheetData>
    <row r="5" spans="1:11" ht="15" x14ac:dyDescent="0.25">
      <c r="I5" s="102" t="s">
        <v>132</v>
      </c>
      <c r="J5" s="102"/>
      <c r="K5" s="102"/>
    </row>
    <row r="15" spans="1:11" ht="15.75" x14ac:dyDescent="0.25">
      <c r="A15" s="590" t="s">
        <v>144</v>
      </c>
      <c r="B15" s="590"/>
      <c r="C15" s="590"/>
      <c r="D15" s="590"/>
      <c r="E15" s="590"/>
      <c r="F15" s="590"/>
      <c r="G15" s="590"/>
      <c r="H15" s="590"/>
    </row>
    <row r="16" spans="1:11" ht="60" x14ac:dyDescent="0.25">
      <c r="A16" s="114" t="s">
        <v>143</v>
      </c>
      <c r="B16" s="114" t="s">
        <v>142</v>
      </c>
      <c r="C16" s="114" t="s">
        <v>141</v>
      </c>
      <c r="D16" s="114" t="s">
        <v>140</v>
      </c>
      <c r="E16" s="114" t="s">
        <v>139</v>
      </c>
      <c r="F16" s="114" t="s">
        <v>138</v>
      </c>
      <c r="G16" s="114" t="s">
        <v>137</v>
      </c>
      <c r="H16" s="114" t="s">
        <v>136</v>
      </c>
    </row>
    <row r="17" spans="1:8" ht="11.25" customHeight="1" x14ac:dyDescent="0.25">
      <c r="A17" s="113"/>
      <c r="B17" s="112"/>
      <c r="C17" s="111"/>
      <c r="D17" s="111"/>
      <c r="E17" s="111"/>
      <c r="F17" s="110"/>
      <c r="G17" s="110"/>
      <c r="H17" s="110"/>
    </row>
    <row r="18" spans="1:8" ht="12" customHeight="1" x14ac:dyDescent="0.25">
      <c r="A18" s="113"/>
      <c r="B18" s="112"/>
      <c r="C18" s="111"/>
      <c r="D18" s="111"/>
      <c r="E18" s="111"/>
      <c r="F18" s="110"/>
      <c r="G18" s="110"/>
      <c r="H18" s="110"/>
    </row>
    <row r="19" spans="1:8" ht="15" x14ac:dyDescent="0.25">
      <c r="A19" s="113"/>
      <c r="B19" s="112"/>
      <c r="C19" s="111"/>
      <c r="D19" s="111"/>
      <c r="E19" s="111"/>
      <c r="F19" s="110"/>
      <c r="G19" s="110"/>
      <c r="H19" s="110"/>
    </row>
    <row r="20" spans="1:8" ht="11.25" customHeight="1" x14ac:dyDescent="0.25">
      <c r="A20" s="113"/>
      <c r="B20" s="112"/>
      <c r="C20" s="111"/>
      <c r="D20" s="111"/>
      <c r="E20" s="111"/>
      <c r="F20" s="110"/>
      <c r="G20" s="110"/>
      <c r="H20" s="109"/>
    </row>
    <row r="21" spans="1:8" ht="15" x14ac:dyDescent="0.25">
      <c r="A21" s="113"/>
      <c r="B21" s="112"/>
      <c r="C21" s="111"/>
      <c r="D21" s="111"/>
      <c r="E21" s="111"/>
      <c r="F21" s="110"/>
      <c r="G21" s="110"/>
      <c r="H21" s="109"/>
    </row>
    <row r="22" spans="1:8" ht="15" x14ac:dyDescent="0.25">
      <c r="A22" s="113"/>
      <c r="B22" s="112"/>
      <c r="C22" s="111"/>
      <c r="D22" s="111"/>
      <c r="E22" s="111"/>
      <c r="F22" s="110"/>
      <c r="G22" s="110"/>
      <c r="H22" s="109"/>
    </row>
    <row r="23" spans="1:8" ht="15" hidden="1" x14ac:dyDescent="0.25">
      <c r="A23" s="113"/>
      <c r="B23" s="112"/>
      <c r="C23" s="111"/>
      <c r="D23" s="111"/>
      <c r="E23" s="111"/>
      <c r="F23" s="110"/>
      <c r="G23" s="110"/>
      <c r="H23" s="109"/>
    </row>
    <row r="24" spans="1:8" ht="15" hidden="1" x14ac:dyDescent="0.25">
      <c r="A24" s="113"/>
      <c r="B24" s="112"/>
      <c r="C24" s="111"/>
      <c r="D24" s="111"/>
      <c r="E24" s="111"/>
      <c r="F24" s="110"/>
      <c r="G24" s="110"/>
      <c r="H24" s="109"/>
    </row>
    <row r="25" spans="1:8" ht="15" hidden="1" x14ac:dyDescent="0.25">
      <c r="A25" s="113"/>
      <c r="B25" s="112"/>
      <c r="C25" s="111"/>
      <c r="D25" s="111"/>
      <c r="E25" s="111"/>
      <c r="F25" s="110"/>
      <c r="G25" s="110"/>
      <c r="H25" s="109"/>
    </row>
    <row r="26" spans="1:8" ht="15" hidden="1" x14ac:dyDescent="0.25">
      <c r="A26" s="113"/>
      <c r="B26" s="112"/>
      <c r="C26" s="111"/>
      <c r="D26" s="111"/>
      <c r="E26" s="111"/>
      <c r="F26" s="110"/>
      <c r="G26" s="110"/>
      <c r="H26" s="109"/>
    </row>
    <row r="27" spans="1:8" ht="15" hidden="1" x14ac:dyDescent="0.25">
      <c r="A27" s="113"/>
      <c r="B27" s="112"/>
      <c r="C27" s="111"/>
      <c r="D27" s="111"/>
      <c r="E27" s="111"/>
      <c r="F27" s="110"/>
      <c r="G27" s="110"/>
      <c r="H27" s="109"/>
    </row>
    <row r="28" spans="1:8" ht="15" x14ac:dyDescent="0.25">
      <c r="A28" s="113"/>
      <c r="B28" s="112"/>
      <c r="C28" s="111"/>
      <c r="D28" s="111"/>
      <c r="E28" s="111"/>
      <c r="F28" s="110"/>
      <c r="G28" s="110"/>
      <c r="H28" s="109"/>
    </row>
    <row r="29" spans="1:8" ht="15" x14ac:dyDescent="0.25">
      <c r="A29" s="113"/>
      <c r="B29" s="112"/>
      <c r="C29" s="111"/>
      <c r="D29" s="111"/>
      <c r="E29" s="111"/>
      <c r="F29" s="110"/>
      <c r="G29" s="110"/>
      <c r="H29" s="109"/>
    </row>
    <row r="30" spans="1:8" ht="15" hidden="1" x14ac:dyDescent="0.25">
      <c r="A30" s="113"/>
      <c r="B30" s="112"/>
      <c r="C30" s="111"/>
      <c r="D30" s="111"/>
      <c r="E30" s="111"/>
      <c r="F30" s="110"/>
      <c r="G30" s="110"/>
      <c r="H30" s="109"/>
    </row>
    <row r="31" spans="1:8" ht="15" hidden="1" x14ac:dyDescent="0.25">
      <c r="A31" s="113"/>
      <c r="B31" s="112"/>
      <c r="C31" s="111"/>
      <c r="D31" s="111"/>
      <c r="E31" s="111"/>
      <c r="F31" s="110"/>
      <c r="G31" s="110"/>
      <c r="H31" s="109"/>
    </row>
    <row r="32" spans="1:8" ht="15" x14ac:dyDescent="0.25">
      <c r="A32" s="113"/>
      <c r="B32" s="112"/>
      <c r="C32" s="111"/>
      <c r="D32" s="111"/>
      <c r="E32" s="111"/>
      <c r="F32" s="110"/>
      <c r="G32" s="110"/>
      <c r="H32" s="109"/>
    </row>
    <row r="33" spans="1:8" ht="15" x14ac:dyDescent="0.25">
      <c r="A33" s="591" t="s">
        <v>135</v>
      </c>
      <c r="B33" s="592"/>
      <c r="C33" s="592"/>
      <c r="D33" s="592"/>
      <c r="E33" s="592"/>
      <c r="F33" s="592"/>
      <c r="G33" s="592"/>
      <c r="H33" s="593"/>
    </row>
    <row r="34" spans="1:8" ht="15" x14ac:dyDescent="0.25">
      <c r="A34" s="108"/>
      <c r="B34" s="107"/>
      <c r="C34" s="107"/>
      <c r="D34" s="107"/>
      <c r="E34" s="107"/>
      <c r="F34" s="107"/>
      <c r="G34" s="107"/>
      <c r="H34" s="106"/>
    </row>
    <row r="35" spans="1:8" ht="15" x14ac:dyDescent="0.25">
      <c r="A35" s="594"/>
      <c r="B35" s="594"/>
      <c r="C35" s="594"/>
      <c r="D35" s="594"/>
      <c r="E35" s="594"/>
      <c r="F35" s="594"/>
      <c r="G35" s="594"/>
      <c r="H35" s="594"/>
    </row>
  </sheetData>
  <mergeCells count="3">
    <mergeCell ref="A15:H15"/>
    <mergeCell ref="A33:H33"/>
    <mergeCell ref="A35:H35"/>
  </mergeCells>
  <pageMargins left="0.7" right="0.7" top="0.75" bottom="0.75" header="0.3" footer="0.3"/>
  <pageSetup orientation="landscape" horizontalDpi="300" verticalDpi="300" r:id="rId1"/>
  <headerFooter>
    <oddHeader>&amp;C&amp;18Chapter 2</oddHeader>
    <oddFooter>&amp;CMunicipality | CHAPTER 2 - GOVERNANCE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5:H37"/>
  <sheetViews>
    <sheetView view="pageBreakPreview" topLeftCell="A10" zoomScale="90" zoomScaleSheetLayoutView="90" workbookViewId="0">
      <selection activeCell="B28" sqref="B28"/>
    </sheetView>
  </sheetViews>
  <sheetFormatPr defaultRowHeight="14.4" x14ac:dyDescent="0.3"/>
  <cols>
    <col min="1" max="1" width="58.88671875" customWidth="1"/>
    <col min="4" max="4" width="10.33203125" customWidth="1"/>
    <col min="8" max="8" width="10.33203125" customWidth="1"/>
  </cols>
  <sheetData>
    <row r="15" spans="1:8" ht="15.75" x14ac:dyDescent="0.25">
      <c r="A15" s="595"/>
      <c r="B15" s="595"/>
      <c r="C15" s="595"/>
      <c r="D15" s="595"/>
      <c r="E15" s="595"/>
      <c r="F15" s="595"/>
      <c r="G15" s="595"/>
      <c r="H15" s="595"/>
    </row>
    <row r="16" spans="1:8" ht="15" x14ac:dyDescent="0.25">
      <c r="A16" s="125" t="s">
        <v>161</v>
      </c>
      <c r="B16" s="124"/>
      <c r="C16" s="124"/>
      <c r="D16" s="124"/>
      <c r="E16" s="124"/>
      <c r="F16" s="124"/>
      <c r="G16" s="124"/>
      <c r="H16" s="124"/>
    </row>
    <row r="17" spans="1:8" ht="15" x14ac:dyDescent="0.25">
      <c r="A17" s="125"/>
      <c r="B17" s="124"/>
      <c r="C17" s="124"/>
      <c r="D17" s="124"/>
      <c r="E17" s="124"/>
      <c r="F17" s="124"/>
      <c r="G17" s="124"/>
      <c r="H17" s="124"/>
    </row>
    <row r="18" spans="1:8" ht="33" customHeight="1" x14ac:dyDescent="0.25">
      <c r="A18" s="123" t="s">
        <v>160</v>
      </c>
      <c r="B18" s="123" t="s">
        <v>159</v>
      </c>
      <c r="C18" s="116"/>
      <c r="D18" s="116"/>
      <c r="E18" s="116"/>
      <c r="F18" s="116"/>
      <c r="G18" s="116"/>
      <c r="H18" s="116"/>
    </row>
    <row r="19" spans="1:8" ht="18.75" customHeight="1" x14ac:dyDescent="0.25">
      <c r="A19" s="120" t="s">
        <v>158</v>
      </c>
      <c r="B19" s="119" t="s">
        <v>149</v>
      </c>
      <c r="C19" s="116"/>
      <c r="D19" s="116"/>
      <c r="E19" s="116"/>
      <c r="F19" s="116"/>
      <c r="G19" s="116"/>
      <c r="H19" s="116"/>
    </row>
    <row r="20" spans="1:8" ht="30" x14ac:dyDescent="0.25">
      <c r="A20" s="122" t="s">
        <v>157</v>
      </c>
      <c r="B20" s="119" t="s">
        <v>149</v>
      </c>
      <c r="C20" s="116"/>
      <c r="D20" s="116"/>
      <c r="E20" s="116"/>
      <c r="F20" s="116"/>
      <c r="G20" s="116"/>
      <c r="H20" s="116"/>
    </row>
    <row r="21" spans="1:8" ht="14.25" customHeight="1" x14ac:dyDescent="0.25">
      <c r="A21" s="120" t="s">
        <v>156</v>
      </c>
      <c r="B21" s="119" t="s">
        <v>149</v>
      </c>
      <c r="C21" s="116"/>
      <c r="D21" s="116"/>
      <c r="E21" s="116"/>
      <c r="F21" s="116"/>
      <c r="G21" s="116"/>
      <c r="H21" s="115"/>
    </row>
    <row r="22" spans="1:8" ht="15" x14ac:dyDescent="0.25">
      <c r="A22" s="120" t="s">
        <v>155</v>
      </c>
      <c r="B22" s="119" t="s">
        <v>149</v>
      </c>
      <c r="C22" s="116"/>
      <c r="D22" s="116"/>
      <c r="E22" s="116"/>
      <c r="F22" s="116"/>
      <c r="G22" s="116"/>
      <c r="H22" s="115"/>
    </row>
    <row r="23" spans="1:8" ht="15" x14ac:dyDescent="0.25">
      <c r="A23" s="122" t="s">
        <v>154</v>
      </c>
      <c r="B23" s="119" t="s">
        <v>149</v>
      </c>
      <c r="C23" s="116"/>
      <c r="D23" s="116"/>
      <c r="E23" s="116"/>
      <c r="F23" s="116"/>
      <c r="G23" s="116"/>
      <c r="H23" s="115"/>
    </row>
    <row r="24" spans="1:8" ht="15" x14ac:dyDescent="0.25">
      <c r="A24" s="122" t="s">
        <v>153</v>
      </c>
      <c r="B24" s="119" t="s">
        <v>149</v>
      </c>
      <c r="C24" s="116"/>
      <c r="D24" s="116"/>
      <c r="E24" s="116"/>
      <c r="F24" s="116"/>
      <c r="G24" s="116"/>
      <c r="H24" s="115"/>
    </row>
    <row r="25" spans="1:8" ht="15" x14ac:dyDescent="0.25">
      <c r="A25" s="122" t="s">
        <v>152</v>
      </c>
      <c r="B25" s="119" t="s">
        <v>149</v>
      </c>
      <c r="C25" s="116"/>
      <c r="D25" s="116"/>
      <c r="E25" s="116"/>
      <c r="F25" s="116"/>
      <c r="G25" s="116"/>
      <c r="H25" s="115"/>
    </row>
    <row r="26" spans="1:8" ht="30" x14ac:dyDescent="0.25">
      <c r="A26" s="121" t="s">
        <v>151</v>
      </c>
      <c r="B26" s="119" t="s">
        <v>149</v>
      </c>
      <c r="C26" s="116"/>
      <c r="D26" s="116"/>
      <c r="E26" s="116"/>
      <c r="F26" s="116"/>
      <c r="G26" s="116"/>
      <c r="H26" s="115"/>
    </row>
    <row r="27" spans="1:8" ht="15" x14ac:dyDescent="0.25">
      <c r="A27" s="120" t="s">
        <v>150</v>
      </c>
      <c r="B27" s="119" t="s">
        <v>149</v>
      </c>
      <c r="C27" s="116"/>
      <c r="D27" s="116"/>
      <c r="E27" s="116"/>
      <c r="F27" s="116"/>
      <c r="G27" s="116"/>
      <c r="H27" s="115"/>
    </row>
    <row r="28" spans="1:8" ht="30" x14ac:dyDescent="0.25">
      <c r="A28" s="120" t="s">
        <v>148</v>
      </c>
      <c r="B28" s="119" t="s">
        <v>147</v>
      </c>
      <c r="C28" s="116"/>
      <c r="D28" s="116"/>
      <c r="E28" s="116"/>
      <c r="F28" s="116"/>
      <c r="G28" s="116"/>
      <c r="H28" s="115"/>
    </row>
    <row r="29" spans="1:8" ht="15" x14ac:dyDescent="0.25">
      <c r="A29" s="118" t="s">
        <v>146</v>
      </c>
      <c r="B29" s="35" t="s">
        <v>145</v>
      </c>
      <c r="C29" s="116"/>
      <c r="D29" s="116"/>
      <c r="E29" s="116"/>
      <c r="F29" s="116"/>
      <c r="G29" s="116"/>
      <c r="H29" s="115"/>
    </row>
    <row r="30" spans="1:8" ht="15" x14ac:dyDescent="0.25">
      <c r="A30" s="117"/>
      <c r="B30" s="116"/>
      <c r="C30" s="116"/>
      <c r="D30" s="116"/>
      <c r="E30" s="116"/>
      <c r="F30" s="116"/>
      <c r="G30" s="116"/>
      <c r="H30" s="115"/>
    </row>
    <row r="31" spans="1:8" x14ac:dyDescent="0.3">
      <c r="A31" s="117"/>
      <c r="B31" s="116"/>
      <c r="C31" s="116"/>
      <c r="D31" s="116"/>
      <c r="E31" s="116"/>
      <c r="F31" s="116"/>
      <c r="G31" s="116"/>
      <c r="H31" s="115"/>
    </row>
    <row r="32" spans="1:8" ht="15" hidden="1" x14ac:dyDescent="0.25">
      <c r="A32" s="117"/>
      <c r="B32" s="116"/>
      <c r="C32" s="116"/>
      <c r="D32" s="116"/>
      <c r="E32" s="116"/>
      <c r="F32" s="116"/>
      <c r="G32" s="116"/>
      <c r="H32" s="115"/>
    </row>
    <row r="33" spans="1:8" ht="15" hidden="1" x14ac:dyDescent="0.25">
      <c r="A33" s="117"/>
      <c r="B33" s="116"/>
      <c r="C33" s="116"/>
      <c r="D33" s="116"/>
      <c r="E33" s="116"/>
      <c r="F33" s="116"/>
      <c r="G33" s="116"/>
      <c r="H33" s="115"/>
    </row>
    <row r="34" spans="1:8" x14ac:dyDescent="0.3">
      <c r="A34" s="117"/>
      <c r="B34" s="116"/>
      <c r="C34" s="116"/>
      <c r="D34" s="116"/>
      <c r="E34" s="116"/>
      <c r="F34" s="116"/>
      <c r="G34" s="116"/>
      <c r="H34" s="115"/>
    </row>
    <row r="35" spans="1:8" x14ac:dyDescent="0.3">
      <c r="A35" s="596"/>
      <c r="B35" s="596"/>
      <c r="C35" s="596"/>
      <c r="D35" s="596"/>
      <c r="E35" s="596"/>
      <c r="F35" s="596"/>
      <c r="G35" s="596"/>
      <c r="H35" s="596"/>
    </row>
    <row r="36" spans="1:8" x14ac:dyDescent="0.3">
      <c r="A36" s="108"/>
      <c r="B36" s="107"/>
      <c r="C36" s="107"/>
      <c r="D36" s="107"/>
      <c r="E36" s="107"/>
      <c r="F36" s="107"/>
      <c r="G36" s="107"/>
      <c r="H36" s="106"/>
    </row>
    <row r="37" spans="1:8" x14ac:dyDescent="0.3">
      <c r="A37" s="594"/>
      <c r="B37" s="594"/>
      <c r="C37" s="594"/>
      <c r="D37" s="594"/>
      <c r="E37" s="594"/>
      <c r="F37" s="594"/>
      <c r="G37" s="594"/>
      <c r="H37" s="594"/>
    </row>
  </sheetData>
  <mergeCells count="3">
    <mergeCell ref="A15:H15"/>
    <mergeCell ref="A35:H35"/>
    <mergeCell ref="A37:H37"/>
  </mergeCells>
  <pageMargins left="0.7" right="0.7" top="0.75" bottom="0.75" header="0.3" footer="0.3"/>
  <pageSetup orientation="portrait" horizontalDpi="300" verticalDpi="300" r:id="rId1"/>
  <headerFooter>
    <oddHeader>&amp;C&amp;18Chapter 2</oddHeader>
    <oddFooter>&amp;CMunicipality | CHAPTER 2 - GOVERNANCE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J24:L24"/>
  <sheetViews>
    <sheetView view="pageBreakPreview" topLeftCell="A7" zoomScaleSheetLayoutView="100" workbookViewId="0">
      <selection activeCell="L27" sqref="L27"/>
    </sheetView>
  </sheetViews>
  <sheetFormatPr defaultRowHeight="14.4" x14ac:dyDescent="0.3"/>
  <sheetData>
    <row r="24" spans="10:12" x14ac:dyDescent="0.25">
      <c r="J24" s="102" t="s">
        <v>132</v>
      </c>
      <c r="K24" s="102"/>
      <c r="L24" s="102"/>
    </row>
  </sheetData>
  <pageMargins left="0.7" right="0.7" top="0.75" bottom="0.75" header="0.3" footer="0.3"/>
  <pageSetup scale="84" orientation="portrait" horizontalDpi="300" verticalDpi="300" r:id="rId1"/>
  <headerFooter>
    <oddHeader>&amp;C&amp;18Chapter 2</oddHeader>
    <oddFooter>&amp;CMunicipality | CHAPTER 2 - GOVERNANCE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
  <sheetViews>
    <sheetView topLeftCell="A13" workbookViewId="0"/>
  </sheetViews>
  <sheetFormatPr defaultRowHeight="14.4" x14ac:dyDescent="0.3"/>
  <sheetData>
    <row r="1" spans="1:1" x14ac:dyDescent="0.25">
      <c r="A1" s="126" t="s">
        <v>162</v>
      </c>
    </row>
  </sheetData>
  <pageMargins left="0.7" right="0.7" top="0.75" bottom="0.75" header="0.3" footer="0.3"/>
  <pageSetup scale="99" orientation="portrait" horizontalDpi="300" verticalDpi="300" r:id="rId1"/>
  <headerFooter>
    <oddHeader>&amp;C&amp;18Chapter 2</oddHeader>
    <oddFooter>&amp;CMunicipality | CHAPTER 2 - GOVERNANCE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2:E12"/>
  <sheetViews>
    <sheetView topLeftCell="A10" workbookViewId="0">
      <selection activeCell="H19" sqref="H19"/>
    </sheetView>
  </sheetViews>
  <sheetFormatPr defaultRowHeight="14.4" x14ac:dyDescent="0.3"/>
  <cols>
    <col min="1" max="1" width="24.44140625" customWidth="1"/>
    <col min="2" max="2" width="13" customWidth="1"/>
    <col min="3" max="3" width="17" customWidth="1"/>
    <col min="4" max="4" width="15.44140625" customWidth="1"/>
    <col min="5" max="5" width="17.88671875" customWidth="1"/>
  </cols>
  <sheetData>
    <row r="2" spans="1:5" ht="15" x14ac:dyDescent="0.25">
      <c r="A2" s="126" t="s">
        <v>170</v>
      </c>
    </row>
    <row r="3" spans="1:5" ht="15.75" x14ac:dyDescent="0.25">
      <c r="A3" s="597" t="s">
        <v>169</v>
      </c>
      <c r="B3" s="597"/>
      <c r="C3" s="597"/>
      <c r="D3" s="597"/>
      <c r="E3" s="597"/>
    </row>
    <row r="4" spans="1:5" ht="99" customHeight="1" x14ac:dyDescent="0.25">
      <c r="A4" s="123" t="s">
        <v>168</v>
      </c>
      <c r="B4" s="123" t="s">
        <v>167</v>
      </c>
      <c r="C4" s="123" t="s">
        <v>166</v>
      </c>
      <c r="D4" s="123" t="s">
        <v>165</v>
      </c>
      <c r="E4" s="123" t="s">
        <v>164</v>
      </c>
    </row>
    <row r="5" spans="1:5" ht="15" x14ac:dyDescent="0.25">
      <c r="A5" s="131"/>
      <c r="B5" s="132"/>
      <c r="C5" s="132"/>
      <c r="D5" s="132"/>
      <c r="E5" s="132"/>
    </row>
    <row r="6" spans="1:5" ht="15" x14ac:dyDescent="0.25">
      <c r="A6" s="131"/>
      <c r="B6" s="132"/>
      <c r="C6" s="131"/>
      <c r="D6" s="130"/>
      <c r="E6" s="130"/>
    </row>
    <row r="7" spans="1:5" ht="15" x14ac:dyDescent="0.25">
      <c r="A7" s="131"/>
      <c r="B7" s="132"/>
      <c r="C7" s="131"/>
      <c r="D7" s="130"/>
      <c r="E7" s="130"/>
    </row>
    <row r="8" spans="1:5" ht="15" x14ac:dyDescent="0.25">
      <c r="A8" s="131"/>
      <c r="B8" s="132"/>
      <c r="C8" s="131"/>
      <c r="D8" s="130"/>
      <c r="E8" s="130"/>
    </row>
    <row r="9" spans="1:5" ht="15" x14ac:dyDescent="0.25">
      <c r="A9" s="131"/>
      <c r="B9" s="132"/>
      <c r="C9" s="131"/>
      <c r="D9" s="130"/>
      <c r="E9" s="130"/>
    </row>
    <row r="10" spans="1:5" ht="15" x14ac:dyDescent="0.25">
      <c r="A10" s="131"/>
      <c r="B10" s="132"/>
      <c r="C10" s="131"/>
      <c r="D10" s="130"/>
      <c r="E10" s="130"/>
    </row>
    <row r="11" spans="1:5" ht="15" x14ac:dyDescent="0.25">
      <c r="A11" s="131"/>
      <c r="B11" s="132"/>
      <c r="C11" s="131"/>
      <c r="D11" s="130"/>
      <c r="E11" s="130"/>
    </row>
    <row r="12" spans="1:5" ht="15" x14ac:dyDescent="0.25">
      <c r="A12" s="129"/>
      <c r="B12" s="128"/>
      <c r="C12" s="128"/>
      <c r="D12" s="128"/>
      <c r="E12" s="127" t="s">
        <v>163</v>
      </c>
    </row>
  </sheetData>
  <mergeCells count="1">
    <mergeCell ref="A3:E3"/>
  </mergeCells>
  <pageMargins left="0.7" right="0.7" top="0.75" bottom="0.75" header="0.3" footer="0.3"/>
  <pageSetup scale="93" orientation="portrait" horizontalDpi="300" verticalDpi="300" r:id="rId1"/>
  <headerFooter>
    <oddHeader>&amp;C&amp;18Chapter 2</oddHeader>
    <oddFooter>&amp;CMunicipality | CHAPTER 2 - GOVERNANCE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2:F17"/>
  <sheetViews>
    <sheetView topLeftCell="A13" workbookViewId="0">
      <selection activeCell="E27" sqref="E27"/>
    </sheetView>
  </sheetViews>
  <sheetFormatPr defaultRowHeight="14.4" x14ac:dyDescent="0.3"/>
  <cols>
    <col min="1" max="1" width="57.109375" customWidth="1"/>
    <col min="2" max="2" width="10" customWidth="1"/>
    <col min="3" max="3" width="15.5546875" customWidth="1"/>
  </cols>
  <sheetData>
    <row r="2" spans="1:6" ht="15" x14ac:dyDescent="0.25">
      <c r="A2" s="126" t="s">
        <v>179</v>
      </c>
    </row>
    <row r="3" spans="1:6" ht="15.75" x14ac:dyDescent="0.25">
      <c r="A3" s="597" t="s">
        <v>178</v>
      </c>
      <c r="B3" s="597"/>
      <c r="C3" s="597"/>
    </row>
    <row r="4" spans="1:6" ht="30" x14ac:dyDescent="0.25">
      <c r="A4" s="139" t="s">
        <v>177</v>
      </c>
      <c r="B4" s="138" t="s">
        <v>176</v>
      </c>
      <c r="C4" s="138" t="s">
        <v>175</v>
      </c>
    </row>
    <row r="5" spans="1:6" ht="30" x14ac:dyDescent="0.25">
      <c r="A5" s="136" t="s">
        <v>174</v>
      </c>
      <c r="B5" s="135" t="s">
        <v>147</v>
      </c>
      <c r="C5" s="137"/>
    </row>
    <row r="6" spans="1:6" ht="15" x14ac:dyDescent="0.25">
      <c r="A6" s="136" t="s">
        <v>173</v>
      </c>
      <c r="B6" s="135" t="s">
        <v>147</v>
      </c>
      <c r="C6" s="137"/>
    </row>
    <row r="7" spans="1:6" ht="15" x14ac:dyDescent="0.25">
      <c r="A7" s="451" t="s">
        <v>618</v>
      </c>
      <c r="B7" s="135" t="s">
        <v>147</v>
      </c>
      <c r="C7" s="137"/>
      <c r="D7" s="102" t="s">
        <v>132</v>
      </c>
      <c r="E7" s="102"/>
      <c r="F7" s="102"/>
    </row>
    <row r="8" spans="1:6" ht="15" x14ac:dyDescent="0.25">
      <c r="A8" s="451" t="s">
        <v>619</v>
      </c>
      <c r="B8" s="135" t="s">
        <v>147</v>
      </c>
      <c r="C8" s="137"/>
      <c r="D8" s="102" t="s">
        <v>132</v>
      </c>
      <c r="E8" s="102"/>
      <c r="F8" s="102"/>
    </row>
    <row r="9" spans="1:6" ht="45" x14ac:dyDescent="0.25">
      <c r="A9" s="451" t="s">
        <v>620</v>
      </c>
      <c r="B9" s="135" t="s">
        <v>147</v>
      </c>
      <c r="C9" s="137"/>
    </row>
    <row r="10" spans="1:6" ht="15" x14ac:dyDescent="0.25">
      <c r="A10" s="451" t="s">
        <v>621</v>
      </c>
      <c r="B10" s="135" t="s">
        <v>147</v>
      </c>
      <c r="C10" s="137"/>
      <c r="D10" s="102" t="s">
        <v>132</v>
      </c>
      <c r="E10" s="102"/>
      <c r="F10" s="102"/>
    </row>
    <row r="11" spans="1:6" ht="15" x14ac:dyDescent="0.25">
      <c r="A11" s="451" t="s">
        <v>622</v>
      </c>
      <c r="B11" s="135" t="s">
        <v>147</v>
      </c>
      <c r="C11" s="137"/>
      <c r="D11" s="102" t="s">
        <v>132</v>
      </c>
      <c r="E11" s="102"/>
      <c r="F11" s="102"/>
    </row>
    <row r="12" spans="1:6" ht="30" x14ac:dyDescent="0.25">
      <c r="A12" s="451" t="s">
        <v>623</v>
      </c>
      <c r="B12" s="135" t="s">
        <v>147</v>
      </c>
      <c r="C12" s="137"/>
      <c r="D12" s="102" t="s">
        <v>132</v>
      </c>
      <c r="E12" s="102"/>
      <c r="F12" s="102"/>
    </row>
    <row r="13" spans="1:6" ht="45" x14ac:dyDescent="0.25">
      <c r="A13" s="451" t="s">
        <v>624</v>
      </c>
      <c r="B13" s="135" t="s">
        <v>147</v>
      </c>
      <c r="C13" s="137"/>
      <c r="D13" s="102" t="s">
        <v>132</v>
      </c>
      <c r="E13" s="102"/>
      <c r="F13" s="102"/>
    </row>
    <row r="14" spans="1:6" ht="30" x14ac:dyDescent="0.25">
      <c r="A14" s="451" t="s">
        <v>625</v>
      </c>
      <c r="B14" s="135" t="s">
        <v>147</v>
      </c>
      <c r="C14" s="137"/>
      <c r="D14" s="102" t="s">
        <v>132</v>
      </c>
      <c r="E14" s="102"/>
      <c r="F14" s="102"/>
    </row>
    <row r="15" spans="1:6" ht="30" x14ac:dyDescent="0.25">
      <c r="A15" s="451" t="s">
        <v>626</v>
      </c>
      <c r="B15" s="135" t="s">
        <v>147</v>
      </c>
      <c r="C15" s="137"/>
      <c r="D15" s="102" t="s">
        <v>132</v>
      </c>
      <c r="E15" s="102"/>
      <c r="F15" s="102"/>
    </row>
    <row r="16" spans="1:6" ht="30" x14ac:dyDescent="0.25">
      <c r="A16" s="451" t="s">
        <v>627</v>
      </c>
      <c r="B16" s="135" t="s">
        <v>147</v>
      </c>
      <c r="C16" s="134"/>
      <c r="D16" s="102" t="s">
        <v>132</v>
      </c>
      <c r="E16" s="102"/>
      <c r="F16" s="102"/>
    </row>
    <row r="17" spans="1:3" ht="15.75" x14ac:dyDescent="0.25">
      <c r="A17" s="598" t="s">
        <v>172</v>
      </c>
      <c r="B17" s="599"/>
      <c r="C17" s="133" t="s">
        <v>171</v>
      </c>
    </row>
  </sheetData>
  <mergeCells count="2">
    <mergeCell ref="A3:C3"/>
    <mergeCell ref="A17:B17"/>
  </mergeCells>
  <pageMargins left="0.7" right="0.7" top="0.75" bottom="0.75" header="0.3" footer="0.3"/>
  <pageSetup scale="98" orientation="portrait" horizontalDpi="300" verticalDpi="300" r:id="rId1"/>
  <headerFooter>
    <oddHeader>&amp;C&amp;18Chapter 2</oddHeader>
    <oddFooter>&amp;CMunicipality | CHAPTER 2 - GOVERNANCE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2:H31"/>
  <sheetViews>
    <sheetView topLeftCell="A16" workbookViewId="0">
      <selection activeCell="E20" sqref="E20"/>
    </sheetView>
  </sheetViews>
  <sheetFormatPr defaultRowHeight="14.4" x14ac:dyDescent="0.3"/>
  <cols>
    <col min="1" max="1" width="23.33203125" customWidth="1"/>
    <col min="2" max="2" width="17.88671875" customWidth="1"/>
    <col min="3" max="3" width="12.5546875" customWidth="1"/>
    <col min="4" max="4" width="10.33203125" customWidth="1"/>
    <col min="5" max="5" width="18.6640625" customWidth="1"/>
  </cols>
  <sheetData>
    <row r="2" spans="1:3" ht="15" x14ac:dyDescent="0.25">
      <c r="A2" s="160"/>
      <c r="B2" s="159"/>
      <c r="C2" s="159"/>
    </row>
    <row r="3" spans="1:3" ht="15.75" x14ac:dyDescent="0.25">
      <c r="A3" s="600"/>
      <c r="B3" s="600"/>
      <c r="C3" s="600"/>
    </row>
    <row r="4" spans="1:3" ht="15" x14ac:dyDescent="0.25">
      <c r="A4" s="158"/>
      <c r="B4" s="157"/>
      <c r="C4" s="157"/>
    </row>
    <row r="5" spans="1:3" ht="15.75" x14ac:dyDescent="0.25">
      <c r="A5" s="155"/>
      <c r="B5" s="154"/>
      <c r="C5" s="153"/>
    </row>
    <row r="6" spans="1:3" ht="15.75" x14ac:dyDescent="0.25">
      <c r="A6" s="155"/>
      <c r="B6" s="154"/>
      <c r="C6" s="153"/>
    </row>
    <row r="7" spans="1:3" ht="15.75" x14ac:dyDescent="0.25">
      <c r="A7" s="155"/>
      <c r="B7" s="154"/>
      <c r="C7" s="153"/>
    </row>
    <row r="8" spans="1:3" ht="15.75" x14ac:dyDescent="0.25">
      <c r="A8" s="155"/>
      <c r="B8" s="156"/>
      <c r="C8" s="153"/>
    </row>
    <row r="9" spans="1:3" ht="15.75" x14ac:dyDescent="0.25">
      <c r="A9" s="155"/>
      <c r="B9" s="154"/>
      <c r="C9" s="153"/>
    </row>
    <row r="10" spans="1:3" ht="15.75" x14ac:dyDescent="0.25">
      <c r="A10" s="155"/>
      <c r="B10" s="154"/>
      <c r="C10" s="153"/>
    </row>
    <row r="11" spans="1:3" ht="15.75" x14ac:dyDescent="0.25">
      <c r="A11" s="155"/>
      <c r="B11" s="154"/>
      <c r="C11" s="153"/>
    </row>
    <row r="12" spans="1:3" ht="15.75" x14ac:dyDescent="0.25">
      <c r="A12" s="155"/>
      <c r="B12" s="154"/>
      <c r="C12" s="153"/>
    </row>
    <row r="13" spans="1:3" ht="15.75" x14ac:dyDescent="0.25">
      <c r="A13" s="155"/>
      <c r="B13" s="154"/>
      <c r="C13" s="153"/>
    </row>
    <row r="14" spans="1:3" ht="15.75" x14ac:dyDescent="0.25">
      <c r="A14" s="155"/>
      <c r="B14" s="154"/>
      <c r="C14" s="153"/>
    </row>
    <row r="15" spans="1:3" ht="15.75" x14ac:dyDescent="0.25">
      <c r="A15" s="155"/>
      <c r="B15" s="154"/>
      <c r="C15" s="153"/>
    </row>
    <row r="17" spans="1:8" ht="15.75" x14ac:dyDescent="0.25">
      <c r="A17" s="601" t="s">
        <v>628</v>
      </c>
      <c r="B17" s="601"/>
      <c r="C17" s="601"/>
      <c r="D17" s="601"/>
      <c r="E17" s="601"/>
    </row>
    <row r="18" spans="1:8" ht="60" x14ac:dyDescent="0.25">
      <c r="A18" s="152" t="s">
        <v>198</v>
      </c>
      <c r="B18" s="152" t="s">
        <v>197</v>
      </c>
      <c r="C18" s="152" t="s">
        <v>196</v>
      </c>
      <c r="D18" s="152" t="s">
        <v>195</v>
      </c>
      <c r="E18" s="152" t="s">
        <v>194</v>
      </c>
      <c r="F18" s="102" t="s">
        <v>132</v>
      </c>
      <c r="G18" s="102"/>
      <c r="H18" s="102"/>
    </row>
    <row r="19" spans="1:8" ht="15" x14ac:dyDescent="0.25">
      <c r="A19" s="146" t="s">
        <v>193</v>
      </c>
      <c r="B19" s="67"/>
      <c r="C19" s="143"/>
      <c r="D19" s="142"/>
      <c r="E19" s="141"/>
    </row>
    <row r="20" spans="1:8" ht="15" x14ac:dyDescent="0.25">
      <c r="A20" s="145" t="s">
        <v>192</v>
      </c>
      <c r="B20" s="67"/>
      <c r="C20" s="143"/>
      <c r="D20" s="142"/>
      <c r="E20" s="141"/>
    </row>
    <row r="21" spans="1:8" ht="30" x14ac:dyDescent="0.25">
      <c r="A21" s="144" t="s">
        <v>191</v>
      </c>
      <c r="B21" s="67"/>
      <c r="C21" s="143"/>
      <c r="D21" s="142"/>
      <c r="E21" s="141"/>
    </row>
    <row r="22" spans="1:8" ht="15" x14ac:dyDescent="0.25">
      <c r="A22" s="151" t="s">
        <v>190</v>
      </c>
      <c r="B22" s="150"/>
      <c r="C22" s="149"/>
      <c r="D22" s="148"/>
      <c r="E22" s="147"/>
    </row>
    <row r="23" spans="1:8" ht="15" x14ac:dyDescent="0.25">
      <c r="A23" s="146" t="s">
        <v>189</v>
      </c>
      <c r="B23" s="67"/>
      <c r="C23" s="143"/>
      <c r="D23" s="142"/>
      <c r="E23" s="141"/>
    </row>
    <row r="24" spans="1:8" ht="15" x14ac:dyDescent="0.25">
      <c r="A24" s="145" t="s">
        <v>188</v>
      </c>
      <c r="B24" s="67"/>
      <c r="C24" s="143"/>
      <c r="D24" s="142"/>
      <c r="E24" s="141"/>
    </row>
    <row r="25" spans="1:8" ht="15" x14ac:dyDescent="0.25">
      <c r="A25" s="145" t="s">
        <v>187</v>
      </c>
      <c r="B25" s="67"/>
      <c r="C25" s="143"/>
      <c r="D25" s="142"/>
      <c r="E25" s="141"/>
    </row>
    <row r="26" spans="1:8" ht="15" x14ac:dyDescent="0.25">
      <c r="A26" s="145" t="s">
        <v>186</v>
      </c>
      <c r="B26" s="67"/>
      <c r="C26" s="143"/>
      <c r="D26" s="142"/>
      <c r="E26" s="141"/>
    </row>
    <row r="27" spans="1:8" ht="15" x14ac:dyDescent="0.25">
      <c r="A27" s="145" t="s">
        <v>185</v>
      </c>
      <c r="B27" s="67"/>
      <c r="C27" s="143"/>
      <c r="D27" s="142"/>
      <c r="E27" s="141"/>
    </row>
    <row r="28" spans="1:8" ht="15" x14ac:dyDescent="0.25">
      <c r="A28" s="145" t="s">
        <v>184</v>
      </c>
      <c r="B28" s="67"/>
      <c r="C28" s="143"/>
      <c r="D28" s="142"/>
      <c r="E28" s="141"/>
    </row>
    <row r="29" spans="1:8" ht="45" x14ac:dyDescent="0.25">
      <c r="A29" s="144" t="s">
        <v>183</v>
      </c>
      <c r="B29" s="67"/>
      <c r="C29" s="143"/>
      <c r="D29" s="142"/>
      <c r="E29" s="141"/>
    </row>
    <row r="30" spans="1:8" ht="45" x14ac:dyDescent="0.25">
      <c r="A30" s="144" t="s">
        <v>182</v>
      </c>
      <c r="B30" s="67"/>
      <c r="C30" s="143"/>
      <c r="D30" s="142"/>
      <c r="E30" s="141"/>
    </row>
    <row r="31" spans="1:8" x14ac:dyDescent="0.3">
      <c r="A31" s="602" t="s">
        <v>181</v>
      </c>
      <c r="B31" s="603"/>
      <c r="C31" s="603"/>
      <c r="D31" s="603"/>
      <c r="E31" s="140" t="s">
        <v>180</v>
      </c>
    </row>
  </sheetData>
  <mergeCells count="3">
    <mergeCell ref="A3:C3"/>
    <mergeCell ref="A17:E17"/>
    <mergeCell ref="A31:D31"/>
  </mergeCells>
  <pageMargins left="0.7" right="0.7" top="0.75" bottom="0.75" header="0.3" footer="0.3"/>
  <pageSetup scale="98" orientation="portrait" horizontalDpi="300" verticalDpi="300" r:id="rId1"/>
  <headerFooter>
    <oddHeader>&amp;C&amp;18Chapter 2</oddHeader>
    <oddFooter>&amp;CMunicipality | CHAPTER 2 - GOVERNANCE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topLeftCell="A7" workbookViewId="0">
      <selection activeCell="K27" sqref="K27"/>
    </sheetView>
  </sheetViews>
  <sheetFormatPr defaultRowHeight="14.4" x14ac:dyDescent="0.3"/>
  <sheetData/>
  <pageMargins left="0.7" right="0.7" top="0.75" bottom="0.75" header="0.3" footer="0.3"/>
  <pageSetup orientation="portrait" horizontalDpi="300" verticalDpi="300" r:id="rId1"/>
  <headerFooter>
    <oddHeader>&amp;C&amp;18Chapter 2</oddHeader>
    <oddFooter>&amp;CMunicipality | CHAPTER 2 - GOVERNANCE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topLeftCell="A10" workbookViewId="0">
      <selection activeCell="L20" sqref="L20"/>
    </sheetView>
  </sheetViews>
  <sheetFormatPr defaultRowHeight="14.4" x14ac:dyDescent="0.3"/>
  <sheetData/>
  <pageMargins left="0.7" right="0.7" top="0.75" bottom="0.75" header="0.3" footer="0.3"/>
  <pageSetup orientation="portrait" horizontalDpi="300" verticalDpi="300" r:id="rId1"/>
  <headerFooter>
    <oddHeader>&amp;C&amp;18Chapter 2</oddHeader>
    <oddFooter>&amp;CMunicipality | CHAPTER 2 - GOVERNANCE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
  <sheetViews>
    <sheetView topLeftCell="A22" workbookViewId="0">
      <selection activeCell="J1" sqref="J1"/>
    </sheetView>
  </sheetViews>
  <sheetFormatPr defaultRowHeight="14.4" x14ac:dyDescent="0.3"/>
  <cols>
    <col min="9" max="9" width="15.44140625" customWidth="1"/>
  </cols>
  <sheetData/>
  <pageMargins left="0.7" right="0.7" top="0.75" bottom="0.75" header="0.3" footer="0.3"/>
  <pageSetup orientation="portrait" horizontalDpi="300" verticalDpi="300" r:id="rId1"/>
  <headerFooter>
    <oddHeader>&amp;C&amp;18Chapter 3</oddHeader>
    <oddFooter>&amp;C&amp;K06-023Municipality | CHAPTER 3 􀍴 SERVICE DELIVERY PERFORMANCE (PERFORMANCE REPORT PART 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25:I29"/>
  <sheetViews>
    <sheetView topLeftCell="A16" workbookViewId="0">
      <selection activeCell="H31" sqref="H31"/>
    </sheetView>
  </sheetViews>
  <sheetFormatPr defaultColWidth="9.109375" defaultRowHeight="14.4" x14ac:dyDescent="0.3"/>
  <cols>
    <col min="1" max="1" width="16" customWidth="1"/>
    <col min="2" max="2" width="13" customWidth="1"/>
    <col min="3" max="5" width="12.88671875" customWidth="1"/>
    <col min="6" max="6" width="22.88671875" customWidth="1"/>
    <col min="7" max="7" width="18.109375" customWidth="1"/>
  </cols>
  <sheetData>
    <row r="25" spans="1:9" ht="15" customHeight="1" x14ac:dyDescent="0.25">
      <c r="A25" s="604" t="s">
        <v>205</v>
      </c>
      <c r="B25" s="605"/>
      <c r="C25" s="606"/>
      <c r="D25" s="138"/>
      <c r="E25" s="138"/>
      <c r="F25" s="138"/>
    </row>
    <row r="26" spans="1:9" ht="30" customHeight="1" x14ac:dyDescent="0.25">
      <c r="A26" s="138"/>
      <c r="B26" s="138" t="s">
        <v>204</v>
      </c>
      <c r="C26" s="138" t="s">
        <v>203</v>
      </c>
      <c r="D26" s="138" t="s">
        <v>202</v>
      </c>
      <c r="E26" s="138" t="s">
        <v>201</v>
      </c>
      <c r="F26" s="138" t="s">
        <v>200</v>
      </c>
    </row>
    <row r="27" spans="1:9" ht="15" x14ac:dyDescent="0.25">
      <c r="A27" s="165" t="s">
        <v>3</v>
      </c>
      <c r="B27" s="163">
        <v>0</v>
      </c>
      <c r="C27" s="163">
        <v>0</v>
      </c>
      <c r="D27" s="452">
        <v>27773</v>
      </c>
      <c r="E27" s="452">
        <v>197537</v>
      </c>
      <c r="F27" s="163"/>
    </row>
    <row r="28" spans="1:9" ht="15" x14ac:dyDescent="0.25">
      <c r="A28" s="164" t="s">
        <v>613</v>
      </c>
      <c r="B28" s="163">
        <v>0</v>
      </c>
      <c r="C28" s="163">
        <v>0</v>
      </c>
      <c r="D28" s="452">
        <v>27773</v>
      </c>
      <c r="E28" s="452">
        <v>203258</v>
      </c>
      <c r="F28" s="163"/>
      <c r="G28" s="102" t="s">
        <v>132</v>
      </c>
      <c r="H28" s="102"/>
      <c r="I28" s="102"/>
    </row>
    <row r="29" spans="1:9" s="2" customFormat="1" ht="15" x14ac:dyDescent="0.25">
      <c r="A29" s="37"/>
      <c r="B29" s="36"/>
      <c r="C29" s="36"/>
      <c r="D29" s="36"/>
      <c r="E29" s="577" t="s">
        <v>199</v>
      </c>
      <c r="F29" s="578"/>
    </row>
  </sheetData>
  <mergeCells count="2">
    <mergeCell ref="E29:F29"/>
    <mergeCell ref="A25:C25"/>
  </mergeCells>
  <pageMargins left="0.70866141732283472" right="0.70866141732283472" top="0.74803149606299213" bottom="0.74803149606299213" header="0.31496062992125984" footer="0.31496062992125984"/>
  <pageSetup orientation="portrait" horizontalDpi="300" verticalDpi="300" r:id="rId1"/>
  <headerFooter>
    <oddHeader>&amp;C&amp;18Chapter 3</oddHeader>
    <oddFooter>&amp;CMunicipality | CHAPTER 3 􀍴 SERVICE DELIVERY PERFORMANCE (PERFORMANCE REPORT PART 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
  <sheetViews>
    <sheetView topLeftCell="A13" workbookViewId="0">
      <selection activeCell="J21" sqref="J21"/>
    </sheetView>
  </sheetViews>
  <sheetFormatPr defaultColWidth="9.109375" defaultRowHeight="14.4" x14ac:dyDescent="0.3"/>
  <cols>
    <col min="1" max="1" width="16" customWidth="1"/>
    <col min="2" max="2" width="13" customWidth="1"/>
    <col min="3" max="5" width="12.88671875" customWidth="1"/>
    <col min="6" max="6" width="22.88671875" customWidth="1"/>
    <col min="7" max="7" width="18.109375" customWidth="1"/>
  </cols>
  <sheetData/>
  <pageMargins left="0.7" right="0.7" top="0.75" bottom="0.75" header="0.3" footer="0.3"/>
  <pageSetup orientation="portrait" horizontalDpi="300" verticalDpi="300" r:id="rId1"/>
  <headerFooter>
    <oddHeader>&amp;C&amp;18Chapter 3</oddHeader>
    <oddFooter>&amp;CMunicipality | CHAPTER 3 􀍴 SERVICE DELIVERY PERFORMANCE (PERFORMANCE REPORT PART 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40"/>
  <sheetViews>
    <sheetView topLeftCell="A19" workbookViewId="0">
      <selection activeCell="F3" sqref="F3:H3"/>
    </sheetView>
  </sheetViews>
  <sheetFormatPr defaultRowHeight="14.4" x14ac:dyDescent="0.3"/>
  <cols>
    <col min="1" max="1" width="35" customWidth="1"/>
    <col min="5" max="5" width="9.109375" customWidth="1"/>
    <col min="6" max="6" width="10.33203125" customWidth="1"/>
    <col min="7" max="7" width="8.109375" customWidth="1"/>
  </cols>
  <sheetData>
    <row r="1" spans="1:10" ht="15" customHeight="1" x14ac:dyDescent="0.25">
      <c r="A1" s="607" t="s">
        <v>206</v>
      </c>
      <c r="B1" s="608"/>
      <c r="C1" s="608"/>
      <c r="D1" s="608"/>
      <c r="E1" s="609"/>
    </row>
    <row r="2" spans="1:10" ht="15" customHeight="1" x14ac:dyDescent="0.25">
      <c r="A2" s="166"/>
      <c r="B2" s="167"/>
      <c r="C2" s="167"/>
      <c r="D2" s="610" t="s">
        <v>62</v>
      </c>
      <c r="E2" s="611"/>
    </row>
    <row r="3" spans="1:10" ht="15" customHeight="1" x14ac:dyDescent="0.3">
      <c r="A3" s="612" t="s">
        <v>207</v>
      </c>
      <c r="B3" s="168" t="s">
        <v>69</v>
      </c>
      <c r="C3" s="168" t="s">
        <v>5</v>
      </c>
      <c r="D3" s="169" t="s">
        <v>4</v>
      </c>
      <c r="E3" s="168" t="s">
        <v>3</v>
      </c>
      <c r="F3" s="102" t="s">
        <v>132</v>
      </c>
      <c r="G3" s="102"/>
      <c r="H3" s="102"/>
    </row>
    <row r="4" spans="1:10" ht="15" customHeight="1" x14ac:dyDescent="0.3">
      <c r="A4" s="613"/>
      <c r="B4" s="170" t="s">
        <v>89</v>
      </c>
      <c r="C4" s="170" t="s">
        <v>89</v>
      </c>
      <c r="D4" s="170" t="s">
        <v>89</v>
      </c>
      <c r="E4" s="170" t="s">
        <v>89</v>
      </c>
    </row>
    <row r="5" spans="1:10" ht="15" customHeight="1" x14ac:dyDescent="0.25">
      <c r="A5" s="171"/>
      <c r="B5" s="168" t="s">
        <v>123</v>
      </c>
      <c r="C5" s="168" t="s">
        <v>123</v>
      </c>
      <c r="D5" s="168" t="s">
        <v>123</v>
      </c>
      <c r="E5" s="168" t="s">
        <v>123</v>
      </c>
    </row>
    <row r="6" spans="1:10" ht="15" customHeight="1" x14ac:dyDescent="0.25">
      <c r="A6" s="172" t="s">
        <v>208</v>
      </c>
      <c r="B6" s="173"/>
      <c r="C6" s="173"/>
      <c r="D6" s="173"/>
      <c r="E6" s="173"/>
    </row>
    <row r="7" spans="1:10" ht="15" customHeight="1" x14ac:dyDescent="0.25">
      <c r="A7" s="174" t="s">
        <v>209</v>
      </c>
      <c r="B7" s="175"/>
      <c r="C7" s="175"/>
      <c r="D7" s="175"/>
      <c r="E7" s="175">
        <v>4507</v>
      </c>
      <c r="I7" s="176">
        <v>0.52900000000000003</v>
      </c>
      <c r="J7">
        <f>I7*G29</f>
        <v>4507.08</v>
      </c>
    </row>
    <row r="8" spans="1:10" ht="25.5" customHeight="1" x14ac:dyDescent="0.25">
      <c r="A8" s="174" t="s">
        <v>210</v>
      </c>
      <c r="B8" s="175"/>
      <c r="C8" s="175"/>
      <c r="D8" s="175"/>
      <c r="E8" s="175">
        <f>2880+1133+298</f>
        <v>4311</v>
      </c>
      <c r="I8" s="176">
        <v>0.33800000000000002</v>
      </c>
      <c r="J8">
        <f>I8*G29</f>
        <v>2879.76</v>
      </c>
    </row>
    <row r="9" spans="1:10" ht="25.5" customHeight="1" x14ac:dyDescent="0.25">
      <c r="A9" s="174" t="s">
        <v>211</v>
      </c>
      <c r="B9" s="175"/>
      <c r="C9" s="175"/>
      <c r="D9" s="175"/>
      <c r="E9" s="175"/>
      <c r="I9" s="176">
        <v>7.6999999999999999E-2</v>
      </c>
      <c r="J9">
        <f>I9*G29</f>
        <v>656.04</v>
      </c>
    </row>
    <row r="10" spans="1:10" ht="15" customHeight="1" x14ac:dyDescent="0.25">
      <c r="A10" s="174" t="s">
        <v>212</v>
      </c>
      <c r="B10" s="175"/>
      <c r="C10" s="175"/>
      <c r="D10" s="175"/>
      <c r="E10" s="175"/>
      <c r="I10" s="176">
        <f>(3.7+0.5+1.4)%</f>
        <v>5.5999999999999994E-2</v>
      </c>
      <c r="J10">
        <f>I10*G29</f>
        <v>477.11999999999995</v>
      </c>
    </row>
    <row r="11" spans="1:10" ht="15" customHeight="1" x14ac:dyDescent="0.25">
      <c r="A11" s="177" t="s">
        <v>213</v>
      </c>
      <c r="B11" s="178">
        <f>SUM(B7:B10)</f>
        <v>0</v>
      </c>
      <c r="C11" s="178">
        <f t="shared" ref="C11:E11" si="0">SUM(C7:C10)</f>
        <v>0</v>
      </c>
      <c r="D11" s="178">
        <f t="shared" si="0"/>
        <v>0</v>
      </c>
      <c r="E11" s="178">
        <f t="shared" si="0"/>
        <v>8818</v>
      </c>
    </row>
    <row r="12" spans="1:10" ht="25.5" customHeight="1" x14ac:dyDescent="0.25">
      <c r="A12" s="179" t="s">
        <v>214</v>
      </c>
      <c r="B12" s="180" t="str">
        <f>IF(B19=0,"",B11/B19)</f>
        <v/>
      </c>
      <c r="C12" s="180" t="str">
        <f t="shared" ref="C12:E12" si="1">IF(C19=0,"",C11/C19)</f>
        <v/>
      </c>
      <c r="D12" s="180" t="str">
        <f t="shared" si="1"/>
        <v/>
      </c>
      <c r="E12" s="180">
        <f t="shared" si="1"/>
        <v>0.97135933024895349</v>
      </c>
    </row>
    <row r="13" spans="1:10" ht="25.5" customHeight="1" x14ac:dyDescent="0.25">
      <c r="A13" s="172" t="s">
        <v>215</v>
      </c>
      <c r="B13" s="173"/>
      <c r="C13" s="173"/>
      <c r="D13" s="173"/>
      <c r="E13" s="173"/>
    </row>
    <row r="14" spans="1:10" ht="15" customHeight="1" x14ac:dyDescent="0.25">
      <c r="A14" s="174" t="s">
        <v>216</v>
      </c>
      <c r="B14" s="175"/>
      <c r="C14" s="175"/>
      <c r="D14" s="175"/>
      <c r="E14" s="175">
        <v>260</v>
      </c>
    </row>
    <row r="15" spans="1:10" ht="15" x14ac:dyDescent="0.25">
      <c r="A15" s="174" t="s">
        <v>217</v>
      </c>
      <c r="B15" s="175"/>
      <c r="C15" s="175"/>
      <c r="D15" s="175"/>
      <c r="E15" s="175"/>
    </row>
    <row r="16" spans="1:10" ht="15" x14ac:dyDescent="0.25">
      <c r="A16" s="174" t="s">
        <v>218</v>
      </c>
      <c r="B16" s="175"/>
      <c r="C16" s="175"/>
      <c r="D16" s="175"/>
      <c r="E16" s="175"/>
    </row>
    <row r="17" spans="1:7" ht="15" x14ac:dyDescent="0.25">
      <c r="A17" s="177" t="s">
        <v>219</v>
      </c>
      <c r="B17" s="178">
        <f>SUM(B14:B16)</f>
        <v>0</v>
      </c>
      <c r="C17" s="178"/>
      <c r="D17" s="178"/>
      <c r="E17" s="178">
        <f>SUM(E14:E16)</f>
        <v>260</v>
      </c>
    </row>
    <row r="18" spans="1:7" ht="15" x14ac:dyDescent="0.25">
      <c r="A18" s="179" t="s">
        <v>220</v>
      </c>
      <c r="B18" s="181" t="str">
        <f>IF(B16=0,"",B17/B16)</f>
        <v/>
      </c>
      <c r="C18" s="181" t="str">
        <f t="shared" ref="C18:E18" si="2">IF(C16=0,"",C17/C16)</f>
        <v/>
      </c>
      <c r="D18" s="181" t="str">
        <f t="shared" si="2"/>
        <v/>
      </c>
      <c r="E18" s="181" t="str">
        <f t="shared" si="2"/>
        <v/>
      </c>
    </row>
    <row r="19" spans="1:7" ht="15" x14ac:dyDescent="0.25">
      <c r="A19" s="182" t="s">
        <v>221</v>
      </c>
      <c r="B19" s="183">
        <f>B11+B17</f>
        <v>0</v>
      </c>
      <c r="C19" s="183">
        <f>C11+C17</f>
        <v>0</v>
      </c>
      <c r="D19" s="183">
        <f>D11+D17</f>
        <v>0</v>
      </c>
      <c r="E19" s="183">
        <f>E11+E17</f>
        <v>9078</v>
      </c>
    </row>
    <row r="20" spans="1:7" ht="15" x14ac:dyDescent="0.25">
      <c r="A20" s="184" t="s">
        <v>222</v>
      </c>
      <c r="B20" s="185"/>
      <c r="C20" s="186"/>
      <c r="D20" s="186"/>
      <c r="E20" s="187" t="s">
        <v>223</v>
      </c>
    </row>
    <row r="23" spans="1:7" ht="15" x14ac:dyDescent="0.25">
      <c r="A23" s="188" t="s">
        <v>224</v>
      </c>
      <c r="B23" s="189"/>
      <c r="C23" s="189"/>
      <c r="D23" s="189"/>
      <c r="E23" s="189"/>
      <c r="F23" s="189"/>
      <c r="G23" s="190"/>
    </row>
    <row r="24" spans="1:7" ht="15" x14ac:dyDescent="0.25">
      <c r="A24" s="191" t="s">
        <v>62</v>
      </c>
      <c r="B24" s="192"/>
      <c r="C24" s="192"/>
      <c r="D24" s="192"/>
      <c r="E24" s="192"/>
      <c r="F24" s="192"/>
      <c r="G24" s="193"/>
    </row>
    <row r="25" spans="1:7" ht="15" x14ac:dyDescent="0.25">
      <c r="A25" s="194" t="s">
        <v>207</v>
      </c>
      <c r="B25" s="168" t="s">
        <v>69</v>
      </c>
      <c r="C25" s="168" t="s">
        <v>5</v>
      </c>
      <c r="D25" s="168" t="s">
        <v>4</v>
      </c>
      <c r="E25" s="195" t="s">
        <v>3</v>
      </c>
      <c r="F25" s="196"/>
      <c r="G25" s="197"/>
    </row>
    <row r="26" spans="1:7" ht="25.5" x14ac:dyDescent="0.25">
      <c r="A26" s="198"/>
      <c r="B26" s="170" t="s">
        <v>89</v>
      </c>
      <c r="C26" s="170" t="s">
        <v>89</v>
      </c>
      <c r="D26" s="170" t="s">
        <v>89</v>
      </c>
      <c r="E26" s="170" t="s">
        <v>95</v>
      </c>
      <c r="F26" s="170" t="s">
        <v>225</v>
      </c>
      <c r="G26" s="170" t="s">
        <v>89</v>
      </c>
    </row>
    <row r="27" spans="1:7" ht="15" x14ac:dyDescent="0.25">
      <c r="A27" s="171"/>
      <c r="B27" s="199" t="s">
        <v>123</v>
      </c>
      <c r="C27" s="199" t="s">
        <v>123</v>
      </c>
      <c r="D27" s="199" t="s">
        <v>123</v>
      </c>
      <c r="E27" s="199" t="s">
        <v>123</v>
      </c>
      <c r="F27" s="199" t="s">
        <v>123</v>
      </c>
      <c r="G27" s="168" t="s">
        <v>123</v>
      </c>
    </row>
    <row r="28" spans="1:7" ht="15" x14ac:dyDescent="0.25">
      <c r="A28" s="200" t="s">
        <v>226</v>
      </c>
      <c r="B28" s="201"/>
      <c r="C28" s="201"/>
      <c r="D28" s="201"/>
      <c r="E28" s="201"/>
      <c r="F28" s="201"/>
      <c r="G28" s="201"/>
    </row>
    <row r="29" spans="1:7" ht="15" x14ac:dyDescent="0.25">
      <c r="A29" s="202" t="s">
        <v>227</v>
      </c>
      <c r="B29" s="203">
        <v>5511</v>
      </c>
      <c r="C29" s="203">
        <v>7283</v>
      </c>
      <c r="D29" s="203">
        <v>7736</v>
      </c>
      <c r="E29" s="203"/>
      <c r="F29" s="203"/>
      <c r="G29" s="203">
        <v>8520</v>
      </c>
    </row>
    <row r="30" spans="1:7" ht="15" x14ac:dyDescent="0.25">
      <c r="A30" s="204" t="s">
        <v>228</v>
      </c>
      <c r="B30" s="205"/>
      <c r="C30" s="205"/>
      <c r="D30" s="205"/>
      <c r="E30" s="205"/>
      <c r="F30" s="205"/>
      <c r="G30" s="205"/>
    </row>
    <row r="31" spans="1:7" ht="15" x14ac:dyDescent="0.25">
      <c r="A31" s="206" t="s">
        <v>229</v>
      </c>
      <c r="B31" s="180">
        <f>IF(B29=0,"",B30/B29)</f>
        <v>0</v>
      </c>
      <c r="C31" s="180">
        <f t="shared" ref="C31:G31" si="3">IF(C29=0,"",C30/C29)</f>
        <v>0</v>
      </c>
      <c r="D31" s="180">
        <f t="shared" si="3"/>
        <v>0</v>
      </c>
      <c r="E31" s="180" t="str">
        <f t="shared" si="3"/>
        <v/>
      </c>
      <c r="F31" s="180" t="str">
        <f t="shared" si="3"/>
        <v/>
      </c>
      <c r="G31" s="180">
        <f t="shared" si="3"/>
        <v>0</v>
      </c>
    </row>
    <row r="32" spans="1:7" ht="15" x14ac:dyDescent="0.25">
      <c r="A32" s="207" t="s">
        <v>230</v>
      </c>
      <c r="B32" s="208"/>
      <c r="C32" s="208"/>
      <c r="D32" s="208"/>
      <c r="E32" s="208"/>
      <c r="F32" s="208"/>
      <c r="G32" s="208"/>
    </row>
    <row r="33" spans="1:7" ht="15" x14ac:dyDescent="0.25">
      <c r="A33" s="202" t="s">
        <v>227</v>
      </c>
      <c r="B33" s="203">
        <v>1966</v>
      </c>
      <c r="C33" s="203">
        <v>1080</v>
      </c>
      <c r="D33" s="203">
        <v>886</v>
      </c>
      <c r="E33" s="203"/>
      <c r="F33" s="203"/>
      <c r="G33" s="203">
        <v>558</v>
      </c>
    </row>
    <row r="34" spans="1:7" ht="15" x14ac:dyDescent="0.25">
      <c r="A34" s="204" t="s">
        <v>231</v>
      </c>
      <c r="B34" s="205"/>
      <c r="C34" s="205"/>
      <c r="D34" s="205"/>
      <c r="E34" s="205"/>
      <c r="F34" s="205"/>
      <c r="G34" s="205"/>
    </row>
    <row r="35" spans="1:7" ht="25.5" x14ac:dyDescent="0.25">
      <c r="A35" s="206" t="s">
        <v>232</v>
      </c>
      <c r="B35" s="180">
        <f>IF(B33=0,"",B34/B33)</f>
        <v>0</v>
      </c>
      <c r="C35" s="180">
        <f t="shared" ref="C35:G35" si="4">IF(C33=0,"",C34/C33)</f>
        <v>0</v>
      </c>
      <c r="D35" s="180">
        <f t="shared" si="4"/>
        <v>0</v>
      </c>
      <c r="E35" s="180" t="str">
        <f t="shared" si="4"/>
        <v/>
      </c>
      <c r="F35" s="180" t="str">
        <f t="shared" si="4"/>
        <v/>
      </c>
      <c r="G35" s="180">
        <f t="shared" si="4"/>
        <v>0</v>
      </c>
    </row>
    <row r="36" spans="1:7" ht="15" x14ac:dyDescent="0.25">
      <c r="A36" s="37"/>
      <c r="B36" s="36"/>
      <c r="C36" s="36"/>
      <c r="D36" s="36"/>
      <c r="E36" s="36"/>
      <c r="F36" s="161" t="s">
        <v>233</v>
      </c>
      <c r="G36" s="162"/>
    </row>
    <row r="37" spans="1:7" ht="15" x14ac:dyDescent="0.25">
      <c r="C37" s="68"/>
      <c r="D37" s="68"/>
    </row>
    <row r="38" spans="1:7" ht="15" x14ac:dyDescent="0.25">
      <c r="B38" s="68">
        <f>B29+B33</f>
        <v>7477</v>
      </c>
      <c r="C38" s="68">
        <f t="shared" ref="C38:G38" si="5">C29+C33</f>
        <v>8363</v>
      </c>
      <c r="D38" s="68">
        <f t="shared" si="5"/>
        <v>8622</v>
      </c>
      <c r="E38" s="68"/>
      <c r="F38" s="68"/>
      <c r="G38" s="68">
        <f t="shared" si="5"/>
        <v>9078</v>
      </c>
    </row>
    <row r="39" spans="1:7" ht="15" x14ac:dyDescent="0.25">
      <c r="B39">
        <v>7477</v>
      </c>
      <c r="C39">
        <v>8363</v>
      </c>
      <c r="D39">
        <v>8622</v>
      </c>
      <c r="G39">
        <v>9078</v>
      </c>
    </row>
    <row r="40" spans="1:7" ht="15" x14ac:dyDescent="0.25">
      <c r="B40">
        <f>B39-1966</f>
        <v>5511</v>
      </c>
      <c r="C40">
        <f>C39-1080</f>
        <v>7283</v>
      </c>
      <c r="D40">
        <f>D39-886</f>
        <v>7736</v>
      </c>
      <c r="G40">
        <f>G39-558</f>
        <v>8520</v>
      </c>
    </row>
  </sheetData>
  <mergeCells count="3">
    <mergeCell ref="A1:E1"/>
    <mergeCell ref="D2:E2"/>
    <mergeCell ref="A3:A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34998626667073579"/>
  </sheetPr>
  <dimension ref="A2:F41"/>
  <sheetViews>
    <sheetView topLeftCell="A28" workbookViewId="0">
      <selection activeCell="A40" sqref="A40"/>
    </sheetView>
  </sheetViews>
  <sheetFormatPr defaultColWidth="9.109375" defaultRowHeight="14.4" x14ac:dyDescent="0.3"/>
  <cols>
    <col min="1" max="1" width="8.109375" customWidth="1"/>
    <col min="2" max="2" width="27" customWidth="1"/>
    <col min="3" max="3" width="27.109375" customWidth="1"/>
    <col min="4" max="4" width="22.33203125" customWidth="1"/>
    <col min="5" max="5" width="12.88671875" customWidth="1"/>
    <col min="6" max="6" width="22.88671875" customWidth="1"/>
    <col min="7" max="7" width="18.109375" customWidth="1"/>
  </cols>
  <sheetData>
    <row r="2" spans="5:6" ht="15" x14ac:dyDescent="0.25">
      <c r="E2" s="229" t="s">
        <v>265</v>
      </c>
      <c r="F2" s="229"/>
    </row>
    <row r="34" spans="1:4" ht="15" x14ac:dyDescent="0.25">
      <c r="A34" s="2" t="s">
        <v>240</v>
      </c>
      <c r="B34" s="2"/>
      <c r="C34" s="2"/>
      <c r="D34" s="2"/>
    </row>
    <row r="35" spans="1:4" ht="15.75" x14ac:dyDescent="0.25">
      <c r="A35" s="614" t="s">
        <v>239</v>
      </c>
      <c r="B35" s="614"/>
      <c r="C35" s="614"/>
      <c r="D35" s="614"/>
    </row>
    <row r="36" spans="1:4" ht="15" x14ac:dyDescent="0.25">
      <c r="A36" s="615" t="s">
        <v>238</v>
      </c>
      <c r="B36" s="615"/>
      <c r="C36" s="615"/>
      <c r="D36" s="615"/>
    </row>
    <row r="37" spans="1:4" ht="45" x14ac:dyDescent="0.25">
      <c r="A37" s="212"/>
      <c r="B37" s="211" t="s">
        <v>237</v>
      </c>
      <c r="C37" s="211" t="s">
        <v>236</v>
      </c>
      <c r="D37" s="211" t="s">
        <v>235</v>
      </c>
    </row>
    <row r="38" spans="1:4" ht="15" x14ac:dyDescent="0.25">
      <c r="A38" s="210" t="s">
        <v>4</v>
      </c>
      <c r="B38" s="163"/>
      <c r="C38" s="163"/>
      <c r="D38" s="163"/>
    </row>
    <row r="39" spans="1:4" ht="15" x14ac:dyDescent="0.25">
      <c r="A39" s="210" t="s">
        <v>3</v>
      </c>
      <c r="B39" s="163"/>
      <c r="C39" s="163"/>
      <c r="D39" s="163"/>
    </row>
    <row r="40" spans="1:4" ht="15" x14ac:dyDescent="0.25">
      <c r="A40" s="210" t="s">
        <v>613</v>
      </c>
      <c r="B40" s="163"/>
      <c r="C40" s="163"/>
      <c r="D40" s="163"/>
    </row>
    <row r="41" spans="1:4" ht="15" x14ac:dyDescent="0.25">
      <c r="A41" s="209"/>
      <c r="B41" s="161"/>
      <c r="C41" s="161"/>
      <c r="D41" s="162" t="s">
        <v>234</v>
      </c>
    </row>
  </sheetData>
  <mergeCells count="2">
    <mergeCell ref="A35:D35"/>
    <mergeCell ref="A36:D36"/>
  </mergeCells>
  <pageMargins left="0.7" right="0.7" top="0.75" bottom="0.75" header="0.3" footer="0.3"/>
  <pageSetup orientation="portrait" horizontalDpi="300" verticalDpi="300" r:id="rId1"/>
  <headerFooter>
    <oddHeader>&amp;C&amp;18Chapter 3</oddHeader>
    <oddFooter>&amp;CMunicipality | CHAPTER 3 􀍴 SERVICE DELIVERY PERFORMANCE (PERFORMANCE REPORT PART 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5:F41"/>
  <sheetViews>
    <sheetView topLeftCell="A32" workbookViewId="0">
      <selection activeCell="C34" sqref="C34"/>
    </sheetView>
  </sheetViews>
  <sheetFormatPr defaultRowHeight="14.4" x14ac:dyDescent="0.3"/>
  <cols>
    <col min="1" max="1" width="35.88671875" customWidth="1"/>
    <col min="6" max="6" width="9.6640625" customWidth="1"/>
    <col min="9" max="9" width="15.44140625" customWidth="1"/>
  </cols>
  <sheetData>
    <row r="15" ht="24" customHeight="1" x14ac:dyDescent="0.25"/>
    <row r="18" spans="1:6" ht="15.75" x14ac:dyDescent="0.25">
      <c r="A18" s="616" t="s">
        <v>242</v>
      </c>
      <c r="B18" s="616"/>
      <c r="C18" s="616"/>
      <c r="D18" s="616"/>
      <c r="E18" s="616"/>
      <c r="F18" s="616"/>
    </row>
    <row r="19" spans="1:6" x14ac:dyDescent="0.3">
      <c r="A19" s="617" t="str">
        <f>desc</f>
        <v>Description</v>
      </c>
      <c r="B19" s="228" t="s">
        <v>3</v>
      </c>
      <c r="C19" s="619" t="s">
        <v>613</v>
      </c>
      <c r="D19" s="620"/>
      <c r="E19" s="620"/>
      <c r="F19" s="621"/>
    </row>
    <row r="20" spans="1:6" ht="20.399999999999999" x14ac:dyDescent="0.3">
      <c r="A20" s="618"/>
      <c r="B20" s="227" t="s">
        <v>242</v>
      </c>
      <c r="C20" s="227" t="s">
        <v>263</v>
      </c>
      <c r="D20" s="227" t="s">
        <v>242</v>
      </c>
      <c r="E20" s="227" t="s">
        <v>262</v>
      </c>
      <c r="F20" s="227" t="s">
        <v>262</v>
      </c>
    </row>
    <row r="21" spans="1:6" ht="15" x14ac:dyDescent="0.25">
      <c r="A21" s="226"/>
      <c r="B21" s="225" t="s">
        <v>123</v>
      </c>
      <c r="C21" s="225" t="s">
        <v>123</v>
      </c>
      <c r="D21" s="225" t="s">
        <v>123</v>
      </c>
      <c r="E21" s="224" t="s">
        <v>123</v>
      </c>
      <c r="F21" s="224" t="s">
        <v>77</v>
      </c>
    </row>
    <row r="22" spans="1:6" ht="15" x14ac:dyDescent="0.25">
      <c r="A22" s="223" t="s">
        <v>261</v>
      </c>
      <c r="B22" s="220">
        <v>6</v>
      </c>
      <c r="C22" s="453">
        <v>9</v>
      </c>
      <c r="D22" s="453">
        <v>9</v>
      </c>
      <c r="E22" s="220">
        <v>0</v>
      </c>
      <c r="F22" s="219">
        <v>0</v>
      </c>
    </row>
    <row r="23" spans="1:6" ht="15" x14ac:dyDescent="0.25">
      <c r="A23" s="222" t="s">
        <v>260</v>
      </c>
      <c r="B23" s="220">
        <v>10</v>
      </c>
      <c r="C23" s="453">
        <v>10</v>
      </c>
      <c r="D23" s="453">
        <v>19</v>
      </c>
      <c r="E23" s="220">
        <v>0</v>
      </c>
      <c r="F23" s="219">
        <v>0</v>
      </c>
    </row>
    <row r="24" spans="1:6" ht="15" x14ac:dyDescent="0.25">
      <c r="A24" s="222" t="s">
        <v>259</v>
      </c>
      <c r="B24" s="220">
        <v>1</v>
      </c>
      <c r="C24" s="453">
        <v>1</v>
      </c>
      <c r="D24" s="453">
        <v>1</v>
      </c>
      <c r="E24" s="220">
        <v>0</v>
      </c>
      <c r="F24" s="219">
        <v>0</v>
      </c>
    </row>
    <row r="25" spans="1:6" ht="15" x14ac:dyDescent="0.25">
      <c r="A25" s="222" t="s">
        <v>258</v>
      </c>
      <c r="B25" s="220"/>
      <c r="C25" s="220"/>
      <c r="D25" s="220">
        <v>45</v>
      </c>
      <c r="E25" s="220"/>
      <c r="F25" s="219"/>
    </row>
    <row r="26" spans="1:6" ht="15" x14ac:dyDescent="0.25">
      <c r="A26" s="222" t="s">
        <v>257</v>
      </c>
      <c r="B26" s="220"/>
      <c r="C26" s="220"/>
      <c r="D26" s="220">
        <v>1</v>
      </c>
      <c r="E26" s="220"/>
      <c r="F26" s="219"/>
    </row>
    <row r="27" spans="1:6" ht="15" x14ac:dyDescent="0.25">
      <c r="A27" s="222" t="s">
        <v>256</v>
      </c>
      <c r="B27" s="220"/>
      <c r="C27" s="220"/>
      <c r="D27" s="220">
        <v>1</v>
      </c>
      <c r="E27" s="220"/>
      <c r="F27" s="219"/>
    </row>
    <row r="28" spans="1:6" ht="15" x14ac:dyDescent="0.25">
      <c r="A28" s="222" t="s">
        <v>255</v>
      </c>
      <c r="B28" s="220"/>
      <c r="C28" s="220"/>
      <c r="D28" s="220"/>
      <c r="E28" s="220"/>
      <c r="F28" s="219"/>
    </row>
    <row r="29" spans="1:6" ht="15" x14ac:dyDescent="0.25">
      <c r="A29" s="222" t="s">
        <v>254</v>
      </c>
      <c r="B29" s="220"/>
      <c r="C29" s="220"/>
      <c r="D29" s="220"/>
      <c r="E29" s="220"/>
      <c r="F29" s="219"/>
    </row>
    <row r="30" spans="1:6" ht="15" x14ac:dyDescent="0.25">
      <c r="A30" s="221" t="s">
        <v>253</v>
      </c>
      <c r="B30" s="220"/>
      <c r="C30" s="220"/>
      <c r="D30" s="220"/>
      <c r="E30" s="220"/>
      <c r="F30" s="219"/>
    </row>
    <row r="31" spans="1:6" ht="15" x14ac:dyDescent="0.25">
      <c r="A31" s="221" t="s">
        <v>251</v>
      </c>
      <c r="B31" s="220">
        <v>1</v>
      </c>
      <c r="C31" s="220">
        <v>2</v>
      </c>
      <c r="D31" s="220">
        <v>2</v>
      </c>
      <c r="E31" s="220"/>
      <c r="F31" s="219"/>
    </row>
    <row r="32" spans="1:6" ht="15" x14ac:dyDescent="0.25">
      <c r="A32" s="221" t="s">
        <v>252</v>
      </c>
      <c r="B32" s="220"/>
      <c r="C32" s="220"/>
      <c r="D32" s="220"/>
      <c r="E32" s="220"/>
      <c r="F32" s="219"/>
    </row>
    <row r="33" spans="1:6" ht="15" x14ac:dyDescent="0.25">
      <c r="A33" s="222" t="s">
        <v>251</v>
      </c>
      <c r="B33" s="220"/>
      <c r="C33" s="220"/>
      <c r="D33" s="220"/>
      <c r="E33" s="220"/>
      <c r="F33" s="219"/>
    </row>
    <row r="34" spans="1:6" ht="15" x14ac:dyDescent="0.25">
      <c r="A34" s="221" t="s">
        <v>250</v>
      </c>
      <c r="B34" s="220"/>
      <c r="C34" s="220"/>
      <c r="D34" s="220"/>
      <c r="E34" s="220"/>
      <c r="F34" s="219"/>
    </row>
    <row r="35" spans="1:6" ht="15" x14ac:dyDescent="0.25">
      <c r="A35" s="221" t="s">
        <v>249</v>
      </c>
      <c r="B35" s="220"/>
      <c r="C35" s="220"/>
      <c r="D35" s="220"/>
      <c r="E35" s="220"/>
      <c r="F35" s="219"/>
    </row>
    <row r="36" spans="1:6" ht="15" x14ac:dyDescent="0.25">
      <c r="A36" s="221" t="s">
        <v>248</v>
      </c>
      <c r="B36" s="220"/>
      <c r="C36" s="220"/>
      <c r="D36" s="220"/>
      <c r="E36" s="220"/>
      <c r="F36" s="219"/>
    </row>
    <row r="37" spans="1:6" ht="15" x14ac:dyDescent="0.25">
      <c r="A37" s="221" t="s">
        <v>247</v>
      </c>
      <c r="B37" s="220">
        <v>2</v>
      </c>
      <c r="C37" s="220"/>
      <c r="D37" s="220">
        <v>2</v>
      </c>
      <c r="E37" s="220"/>
      <c r="F37" s="219"/>
    </row>
    <row r="38" spans="1:6" ht="15" x14ac:dyDescent="0.25">
      <c r="A38" s="221" t="s">
        <v>246</v>
      </c>
      <c r="B38" s="220"/>
      <c r="C38" s="220"/>
      <c r="D38" s="220"/>
      <c r="E38" s="220"/>
      <c r="F38" s="219"/>
    </row>
    <row r="39" spans="1:6" ht="15" x14ac:dyDescent="0.25">
      <c r="A39" s="221" t="s">
        <v>245</v>
      </c>
      <c r="B39" s="220">
        <v>148</v>
      </c>
      <c r="C39" s="220">
        <v>148</v>
      </c>
      <c r="D39" s="220">
        <v>149</v>
      </c>
      <c r="E39" s="220"/>
      <c r="F39" s="219">
        <v>0</v>
      </c>
    </row>
    <row r="40" spans="1:6" ht="15" x14ac:dyDescent="0.25">
      <c r="A40" s="218" t="s">
        <v>244</v>
      </c>
      <c r="B40" s="217"/>
      <c r="C40" s="217"/>
      <c r="D40" s="217"/>
      <c r="E40" s="217"/>
      <c r="F40" s="216"/>
    </row>
    <row r="41" spans="1:6" ht="40.5" customHeight="1" x14ac:dyDescent="0.25">
      <c r="A41" s="622"/>
      <c r="B41" s="623"/>
      <c r="C41" s="623"/>
      <c r="D41" s="623"/>
      <c r="E41" s="623"/>
      <c r="F41" s="215" t="s">
        <v>243</v>
      </c>
    </row>
  </sheetData>
  <mergeCells count="4">
    <mergeCell ref="A18:F18"/>
    <mergeCell ref="A19:A20"/>
    <mergeCell ref="C19:F19"/>
    <mergeCell ref="A41:E41"/>
  </mergeCells>
  <printOptions horizontalCentered="1"/>
  <pageMargins left="0.7" right="0.7" top="0.75" bottom="0.75" header="0.3" footer="0.3"/>
  <pageSetup orientation="portrait" r:id="rId1"/>
  <headerFooter differentOddEven="1">
    <oddHeader>&amp;C&amp;18Chapter 4</oddHeader>
    <oddFooter>&amp;C&amp;K06-021Tokologo Local Municipality | CHAPTER 4 ORGANISATIONAL DEVELOPMENT PERFORMANCE</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5"/>
  <sheetViews>
    <sheetView topLeftCell="A20" workbookViewId="0">
      <selection activeCell="A37" sqref="A37"/>
    </sheetView>
  </sheetViews>
  <sheetFormatPr defaultRowHeight="14.4" x14ac:dyDescent="0.3"/>
  <cols>
    <col min="1" max="1" width="41.33203125" customWidth="1"/>
    <col min="2" max="2" width="15.6640625" customWidth="1"/>
    <col min="3" max="3" width="17.5546875" customWidth="1"/>
    <col min="4" max="4" width="15.109375" customWidth="1"/>
  </cols>
  <sheetData>
    <row r="1" spans="1:4" ht="15" hidden="1" x14ac:dyDescent="0.25">
      <c r="A1" s="626" t="s">
        <v>629</v>
      </c>
      <c r="B1" s="627"/>
      <c r="C1" s="627"/>
      <c r="D1" s="628"/>
    </row>
    <row r="2" spans="1:4" x14ac:dyDescent="0.3">
      <c r="A2" s="629"/>
      <c r="B2" s="630"/>
      <c r="C2" s="630"/>
      <c r="D2" s="631"/>
    </row>
    <row r="3" spans="1:4" ht="57" customHeight="1" x14ac:dyDescent="0.25">
      <c r="A3" s="252" t="s">
        <v>287</v>
      </c>
      <c r="B3" s="251" t="s">
        <v>286</v>
      </c>
      <c r="C3" s="251" t="s">
        <v>285</v>
      </c>
      <c r="D3" s="251" t="s">
        <v>284</v>
      </c>
    </row>
    <row r="4" spans="1:4" ht="15" x14ac:dyDescent="0.25">
      <c r="A4" s="250"/>
      <c r="B4" s="249" t="s">
        <v>123</v>
      </c>
      <c r="C4" s="249" t="s">
        <v>123</v>
      </c>
      <c r="D4" s="248" t="s">
        <v>77</v>
      </c>
    </row>
    <row r="5" spans="1:4" ht="15" x14ac:dyDescent="0.25">
      <c r="A5" s="247" t="s">
        <v>283</v>
      </c>
      <c r="B5" s="454">
        <v>1</v>
      </c>
      <c r="C5" s="454">
        <v>0</v>
      </c>
      <c r="D5" s="455">
        <f t="shared" ref="D5:D15" si="0">IFERROR(C5/B5,"")</f>
        <v>0</v>
      </c>
    </row>
    <row r="6" spans="1:4" ht="15" x14ac:dyDescent="0.25">
      <c r="A6" s="246" t="s">
        <v>282</v>
      </c>
      <c r="B6" s="456">
        <v>1</v>
      </c>
      <c r="C6" s="456">
        <v>1</v>
      </c>
      <c r="D6" s="455">
        <f t="shared" si="0"/>
        <v>1</v>
      </c>
    </row>
    <row r="7" spans="1:4" ht="15" x14ac:dyDescent="0.25">
      <c r="A7" s="246" t="s">
        <v>281</v>
      </c>
      <c r="B7" s="457">
        <v>2</v>
      </c>
      <c r="C7" s="457">
        <v>1</v>
      </c>
      <c r="D7" s="455">
        <f t="shared" si="0"/>
        <v>0.5</v>
      </c>
    </row>
    <row r="8" spans="1:4" ht="15" x14ac:dyDescent="0.25">
      <c r="A8" s="246" t="s">
        <v>280</v>
      </c>
      <c r="B8" s="457">
        <v>0</v>
      </c>
      <c r="C8" s="457">
        <v>1</v>
      </c>
      <c r="D8" s="455" t="str">
        <f t="shared" si="0"/>
        <v/>
      </c>
    </row>
    <row r="9" spans="1:4" ht="15" x14ac:dyDescent="0.25">
      <c r="A9" s="246" t="s">
        <v>279</v>
      </c>
      <c r="B9" s="457">
        <v>0</v>
      </c>
      <c r="C9" s="457">
        <v>1</v>
      </c>
      <c r="D9" s="455" t="str">
        <f t="shared" si="0"/>
        <v/>
      </c>
    </row>
    <row r="10" spans="1:4" ht="15" x14ac:dyDescent="0.25">
      <c r="A10" s="246" t="s">
        <v>278</v>
      </c>
      <c r="B10" s="457">
        <v>0</v>
      </c>
      <c r="C10" s="457">
        <v>1</v>
      </c>
      <c r="D10" s="455" t="str">
        <f t="shared" si="0"/>
        <v/>
      </c>
    </row>
    <row r="11" spans="1:4" ht="30.75" customHeight="1" x14ac:dyDescent="0.25">
      <c r="A11" s="245" t="s">
        <v>277</v>
      </c>
      <c r="B11" s="458">
        <v>1</v>
      </c>
      <c r="C11" s="458">
        <v>5</v>
      </c>
      <c r="D11" s="455">
        <f t="shared" si="0"/>
        <v>5</v>
      </c>
    </row>
    <row r="12" spans="1:4" ht="31.5" customHeight="1" x14ac:dyDescent="0.25">
      <c r="A12" s="245" t="s">
        <v>276</v>
      </c>
      <c r="B12" s="458">
        <v>4</v>
      </c>
      <c r="C12" s="458">
        <v>2</v>
      </c>
      <c r="D12" s="455">
        <f t="shared" si="0"/>
        <v>0.5</v>
      </c>
    </row>
    <row r="13" spans="1:4" ht="34.5" customHeight="1" x14ac:dyDescent="0.25">
      <c r="A13" s="244" t="s">
        <v>275</v>
      </c>
      <c r="B13" s="458">
        <v>25</v>
      </c>
      <c r="C13" s="458">
        <v>8</v>
      </c>
      <c r="D13" s="455">
        <f t="shared" si="0"/>
        <v>0.32</v>
      </c>
    </row>
    <row r="14" spans="1:4" ht="35.25" customHeight="1" x14ac:dyDescent="0.25">
      <c r="A14" s="244" t="s">
        <v>274</v>
      </c>
      <c r="B14" s="458">
        <v>15</v>
      </c>
      <c r="C14" s="458">
        <v>1</v>
      </c>
      <c r="D14" s="455">
        <f t="shared" si="0"/>
        <v>6.6666666666666666E-2</v>
      </c>
    </row>
    <row r="15" spans="1:4" ht="15" x14ac:dyDescent="0.25">
      <c r="A15" s="243" t="s">
        <v>20</v>
      </c>
      <c r="B15" s="242">
        <f>SUM(B5:B14)</f>
        <v>49</v>
      </c>
      <c r="C15" s="242">
        <f>SUM(C5:C14)</f>
        <v>21</v>
      </c>
      <c r="D15" s="241">
        <f t="shared" si="0"/>
        <v>0.42857142857142855</v>
      </c>
    </row>
    <row r="16" spans="1:4" ht="58.5" customHeight="1" x14ac:dyDescent="0.25">
      <c r="A16" s="632" t="s">
        <v>273</v>
      </c>
      <c r="B16" s="633"/>
      <c r="C16" s="633"/>
      <c r="D16" s="213" t="s">
        <v>272</v>
      </c>
    </row>
    <row r="17" spans="1:6" ht="11.25" customHeight="1" x14ac:dyDescent="0.25"/>
    <row r="18" spans="1:6" ht="15.75" x14ac:dyDescent="0.25">
      <c r="A18" s="634" t="s">
        <v>271</v>
      </c>
      <c r="B18" s="635"/>
      <c r="C18" s="635"/>
      <c r="D18" s="634"/>
    </row>
    <row r="19" spans="1:6" ht="60.75" customHeight="1" x14ac:dyDescent="0.3">
      <c r="A19" s="636" t="s">
        <v>92</v>
      </c>
      <c r="B19" s="240" t="s">
        <v>270</v>
      </c>
      <c r="C19" s="240" t="s">
        <v>269</v>
      </c>
      <c r="D19" s="638" t="s">
        <v>268</v>
      </c>
    </row>
    <row r="20" spans="1:6" x14ac:dyDescent="0.3">
      <c r="A20" s="637"/>
      <c r="B20" s="239" t="s">
        <v>123</v>
      </c>
      <c r="C20" s="239" t="s">
        <v>123</v>
      </c>
      <c r="D20" s="639"/>
      <c r="F20" t="s">
        <v>641</v>
      </c>
    </row>
    <row r="21" spans="1:6" ht="15" x14ac:dyDescent="0.25">
      <c r="A21" s="238" t="s">
        <v>21</v>
      </c>
      <c r="B21" s="237">
        <v>9</v>
      </c>
      <c r="C21" s="237">
        <v>3</v>
      </c>
      <c r="D21" s="234">
        <f>IF(C21=0,"",C21/B21 )</f>
        <v>0.33333333333333331</v>
      </c>
    </row>
    <row r="22" spans="1:6" ht="15" x14ac:dyDescent="0.25">
      <c r="A22" s="236" t="s">
        <v>264</v>
      </c>
      <c r="B22" s="235">
        <v>15</v>
      </c>
      <c r="C22" s="235">
        <v>23</v>
      </c>
      <c r="D22" s="234">
        <f>IF(C22=0,"",C22/B22 )</f>
        <v>1.5333333333333334</v>
      </c>
    </row>
    <row r="23" spans="1:6" ht="15" x14ac:dyDescent="0.25">
      <c r="A23" s="236" t="s">
        <v>610</v>
      </c>
      <c r="B23" s="539">
        <v>10</v>
      </c>
      <c r="C23" s="539">
        <v>15</v>
      </c>
      <c r="D23" s="234">
        <f>IF(C23=0,"",C23/B23 )</f>
        <v>1.5</v>
      </c>
    </row>
    <row r="24" spans="1:6" ht="23.25" customHeight="1" x14ac:dyDescent="0.25">
      <c r="A24" s="624" t="s">
        <v>652</v>
      </c>
      <c r="B24" s="625"/>
      <c r="C24" s="625"/>
      <c r="D24" s="233" t="s">
        <v>266</v>
      </c>
    </row>
    <row r="25" spans="1:6" ht="23.25" customHeight="1" x14ac:dyDescent="0.25">
      <c r="A25" s="232"/>
      <c r="B25" s="231"/>
      <c r="C25" s="231"/>
      <c r="D25" s="230"/>
    </row>
  </sheetData>
  <mergeCells count="6">
    <mergeCell ref="A24:C24"/>
    <mergeCell ref="A1:D2"/>
    <mergeCell ref="A16:C16"/>
    <mergeCell ref="A18:D18"/>
    <mergeCell ref="A19:A20"/>
    <mergeCell ref="D19:D20"/>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0" sqref="O10"/>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5:E41"/>
  <sheetViews>
    <sheetView workbookViewId="0">
      <selection activeCell="H25" sqref="H25"/>
    </sheetView>
  </sheetViews>
  <sheetFormatPr defaultRowHeight="14.4" x14ac:dyDescent="0.3"/>
  <cols>
    <col min="1" max="1" width="3" bestFit="1" customWidth="1"/>
    <col min="2" max="2" width="33.109375" customWidth="1"/>
    <col min="3" max="3" width="11" customWidth="1"/>
    <col min="4" max="4" width="10.109375" customWidth="1"/>
    <col min="5" max="5" width="39.109375" style="555" customWidth="1"/>
  </cols>
  <sheetData>
    <row r="5" spans="1:5" ht="15.75" x14ac:dyDescent="0.25">
      <c r="A5" s="640" t="s">
        <v>328</v>
      </c>
      <c r="B5" s="640"/>
      <c r="C5" s="640"/>
      <c r="D5" s="640"/>
      <c r="E5" s="640"/>
    </row>
    <row r="6" spans="1:5" ht="15.6" x14ac:dyDescent="0.3">
      <c r="A6" s="263"/>
      <c r="B6" s="262" t="s">
        <v>327</v>
      </c>
      <c r="C6" s="262" t="s">
        <v>326</v>
      </c>
      <c r="D6" s="262" t="s">
        <v>325</v>
      </c>
      <c r="E6" s="641" t="s">
        <v>324</v>
      </c>
    </row>
    <row r="7" spans="1:5" ht="17.25" customHeight="1" x14ac:dyDescent="0.3">
      <c r="A7" s="261"/>
      <c r="B7" s="260"/>
      <c r="C7" s="260" t="s">
        <v>323</v>
      </c>
      <c r="D7" s="260" t="s">
        <v>77</v>
      </c>
      <c r="E7" s="642"/>
    </row>
    <row r="8" spans="1:5" ht="15" customHeight="1" x14ac:dyDescent="0.25">
      <c r="A8" s="259">
        <v>1</v>
      </c>
      <c r="B8" s="258" t="s">
        <v>322</v>
      </c>
      <c r="C8" s="257">
        <v>0.9</v>
      </c>
      <c r="D8" s="257"/>
      <c r="E8" s="551"/>
    </row>
    <row r="9" spans="1:5" ht="15" customHeight="1" x14ac:dyDescent="0.25">
      <c r="A9" s="255">
        <v>2</v>
      </c>
      <c r="B9" s="254" t="s">
        <v>321</v>
      </c>
      <c r="C9" s="253">
        <v>0.9</v>
      </c>
      <c r="D9" s="253"/>
      <c r="E9" s="552" t="s">
        <v>320</v>
      </c>
    </row>
    <row r="10" spans="1:5" ht="15" customHeight="1" x14ac:dyDescent="0.25">
      <c r="A10" s="255">
        <v>3</v>
      </c>
      <c r="B10" s="254" t="s">
        <v>319</v>
      </c>
      <c r="C10" s="256">
        <v>1</v>
      </c>
      <c r="D10" s="256"/>
      <c r="E10" s="552" t="s">
        <v>316</v>
      </c>
    </row>
    <row r="11" spans="1:5" ht="15" customHeight="1" x14ac:dyDescent="0.25">
      <c r="A11" s="255">
        <v>4</v>
      </c>
      <c r="B11" s="254" t="s">
        <v>318</v>
      </c>
      <c r="C11" s="253">
        <v>1</v>
      </c>
      <c r="D11" s="253">
        <v>0.8</v>
      </c>
      <c r="E11" s="553">
        <v>41059</v>
      </c>
    </row>
    <row r="12" spans="1:5" ht="15" customHeight="1" x14ac:dyDescent="0.25">
      <c r="A12" s="255">
        <v>5</v>
      </c>
      <c r="B12" s="254" t="s">
        <v>317</v>
      </c>
      <c r="C12" s="253">
        <v>1</v>
      </c>
      <c r="D12" s="253"/>
      <c r="E12" s="552" t="s">
        <v>316</v>
      </c>
    </row>
    <row r="13" spans="1:5" ht="15" customHeight="1" x14ac:dyDescent="0.25">
      <c r="A13" s="255">
        <v>6</v>
      </c>
      <c r="B13" s="254" t="s">
        <v>315</v>
      </c>
      <c r="C13" s="253">
        <v>0.9</v>
      </c>
      <c r="D13" s="253"/>
      <c r="E13" s="552" t="s">
        <v>653</v>
      </c>
    </row>
    <row r="14" spans="1:5" ht="15" customHeight="1" x14ac:dyDescent="0.25">
      <c r="A14" s="255">
        <v>7</v>
      </c>
      <c r="B14" s="254" t="s">
        <v>314</v>
      </c>
      <c r="C14" s="253">
        <v>0.9</v>
      </c>
      <c r="D14" s="253"/>
      <c r="E14" s="552" t="s">
        <v>653</v>
      </c>
    </row>
    <row r="15" spans="1:5" ht="15" customHeight="1" x14ac:dyDescent="0.25">
      <c r="A15" s="255">
        <v>8</v>
      </c>
      <c r="B15" s="254" t="s">
        <v>313</v>
      </c>
      <c r="C15" s="253">
        <v>1</v>
      </c>
      <c r="D15" s="253"/>
      <c r="E15" s="552" t="s">
        <v>653</v>
      </c>
    </row>
    <row r="16" spans="1:5" ht="15" customHeight="1" x14ac:dyDescent="0.25">
      <c r="A16" s="255">
        <v>9</v>
      </c>
      <c r="B16" s="254" t="s">
        <v>312</v>
      </c>
      <c r="C16" s="253">
        <v>0.9</v>
      </c>
      <c r="D16" s="253"/>
      <c r="E16" s="552" t="s">
        <v>653</v>
      </c>
    </row>
    <row r="17" spans="1:5" ht="15" customHeight="1" x14ac:dyDescent="0.25">
      <c r="A17" s="255">
        <v>10</v>
      </c>
      <c r="B17" s="254" t="s">
        <v>311</v>
      </c>
      <c r="C17" s="253">
        <v>0.9</v>
      </c>
      <c r="D17" s="253"/>
      <c r="E17" s="552" t="s">
        <v>653</v>
      </c>
    </row>
    <row r="18" spans="1:5" ht="15" customHeight="1" x14ac:dyDescent="0.25">
      <c r="A18" s="255">
        <v>11</v>
      </c>
      <c r="B18" s="254" t="s">
        <v>310</v>
      </c>
      <c r="C18" s="253">
        <v>0.9</v>
      </c>
      <c r="D18" s="253"/>
      <c r="E18" s="552" t="s">
        <v>653</v>
      </c>
    </row>
    <row r="19" spans="1:5" ht="15" customHeight="1" x14ac:dyDescent="0.25">
      <c r="A19" s="255">
        <v>12</v>
      </c>
      <c r="B19" s="254" t="s">
        <v>309</v>
      </c>
      <c r="C19" s="253">
        <v>1</v>
      </c>
      <c r="D19" s="253">
        <v>0.9</v>
      </c>
      <c r="E19" s="553">
        <v>40998</v>
      </c>
    </row>
    <row r="20" spans="1:5" ht="15" customHeight="1" x14ac:dyDescent="0.25">
      <c r="A20" s="255">
        <v>13</v>
      </c>
      <c r="B20" s="254" t="s">
        <v>308</v>
      </c>
      <c r="C20" s="253">
        <v>1</v>
      </c>
      <c r="D20" s="253"/>
      <c r="E20" s="553">
        <v>41151</v>
      </c>
    </row>
    <row r="21" spans="1:5" ht="15" customHeight="1" x14ac:dyDescent="0.25">
      <c r="A21" s="255">
        <v>14</v>
      </c>
      <c r="B21" s="254" t="s">
        <v>307</v>
      </c>
      <c r="C21" s="253">
        <v>0.9</v>
      </c>
      <c r="D21" s="253"/>
      <c r="E21" s="552" t="s">
        <v>653</v>
      </c>
    </row>
    <row r="22" spans="1:5" ht="15" customHeight="1" x14ac:dyDescent="0.25">
      <c r="A22" s="255">
        <v>15</v>
      </c>
      <c r="B22" s="254" t="s">
        <v>306</v>
      </c>
      <c r="C22" s="253">
        <v>0.9</v>
      </c>
      <c r="D22" s="253"/>
      <c r="E22" s="552" t="s">
        <v>653</v>
      </c>
    </row>
    <row r="23" spans="1:5" ht="15" customHeight="1" x14ac:dyDescent="0.25">
      <c r="A23" s="255">
        <v>16</v>
      </c>
      <c r="B23" s="254" t="s">
        <v>305</v>
      </c>
      <c r="C23" s="253">
        <v>0.9</v>
      </c>
      <c r="D23" s="253"/>
      <c r="E23" s="552" t="s">
        <v>653</v>
      </c>
    </row>
    <row r="24" spans="1:5" ht="15" customHeight="1" x14ac:dyDescent="0.25">
      <c r="A24" s="255">
        <v>17</v>
      </c>
      <c r="B24" s="254" t="s">
        <v>304</v>
      </c>
      <c r="C24" s="253">
        <v>0</v>
      </c>
      <c r="D24" s="253"/>
      <c r="E24" s="552" t="s">
        <v>645</v>
      </c>
    </row>
    <row r="25" spans="1:5" ht="15" customHeight="1" x14ac:dyDescent="0.25">
      <c r="A25" s="255">
        <v>18</v>
      </c>
      <c r="B25" s="254" t="s">
        <v>303</v>
      </c>
      <c r="C25" s="253">
        <v>0.9</v>
      </c>
      <c r="D25" s="253"/>
      <c r="E25" s="552" t="s">
        <v>653</v>
      </c>
    </row>
    <row r="26" spans="1:5" ht="15" customHeight="1" x14ac:dyDescent="0.25">
      <c r="A26" s="255">
        <v>19</v>
      </c>
      <c r="B26" s="254" t="s">
        <v>302</v>
      </c>
      <c r="C26" s="253">
        <v>0</v>
      </c>
      <c r="D26" s="253"/>
      <c r="E26" s="552" t="s">
        <v>653</v>
      </c>
    </row>
    <row r="27" spans="1:5" ht="15" customHeight="1" x14ac:dyDescent="0.25">
      <c r="A27" s="255">
        <v>20</v>
      </c>
      <c r="B27" s="254" t="s">
        <v>301</v>
      </c>
      <c r="C27" s="253">
        <v>0.9</v>
      </c>
      <c r="D27" s="253"/>
      <c r="E27" s="552" t="s">
        <v>653</v>
      </c>
    </row>
    <row r="28" spans="1:5" ht="15" customHeight="1" x14ac:dyDescent="0.25">
      <c r="A28" s="255">
        <v>21</v>
      </c>
      <c r="B28" s="254" t="s">
        <v>300</v>
      </c>
      <c r="C28" s="253">
        <v>0.9</v>
      </c>
      <c r="D28" s="253"/>
      <c r="E28" s="552" t="s">
        <v>653</v>
      </c>
    </row>
    <row r="29" spans="1:5" ht="15" customHeight="1" x14ac:dyDescent="0.25">
      <c r="A29" s="255">
        <v>22</v>
      </c>
      <c r="B29" s="254" t="s">
        <v>299</v>
      </c>
      <c r="C29" s="253">
        <v>0.9</v>
      </c>
      <c r="D29" s="253"/>
      <c r="E29" s="552" t="s">
        <v>653</v>
      </c>
    </row>
    <row r="30" spans="1:5" ht="15" customHeight="1" x14ac:dyDescent="0.25">
      <c r="A30" s="255">
        <v>23</v>
      </c>
      <c r="B30" s="254" t="s">
        <v>646</v>
      </c>
      <c r="C30" s="253">
        <v>1</v>
      </c>
      <c r="D30" s="253"/>
      <c r="E30" s="553">
        <v>41151</v>
      </c>
    </row>
    <row r="31" spans="1:5" ht="15" customHeight="1" x14ac:dyDescent="0.25">
      <c r="A31" s="255">
        <v>24</v>
      </c>
      <c r="B31" s="254" t="s">
        <v>298</v>
      </c>
      <c r="C31" s="253">
        <v>1</v>
      </c>
      <c r="D31" s="253"/>
      <c r="E31" s="553">
        <v>41151</v>
      </c>
    </row>
    <row r="32" spans="1:5" ht="15" customHeight="1" x14ac:dyDescent="0.25">
      <c r="A32" s="255">
        <v>25</v>
      </c>
      <c r="B32" s="254" t="s">
        <v>297</v>
      </c>
      <c r="C32" s="253">
        <v>0.9</v>
      </c>
      <c r="D32" s="253"/>
      <c r="E32" s="552" t="s">
        <v>653</v>
      </c>
    </row>
    <row r="33" spans="1:5" ht="15" customHeight="1" x14ac:dyDescent="0.25">
      <c r="A33" s="255">
        <v>26</v>
      </c>
      <c r="B33" s="254" t="s">
        <v>296</v>
      </c>
      <c r="C33" s="253">
        <v>0</v>
      </c>
      <c r="D33" s="253"/>
      <c r="E33" s="552" t="s">
        <v>653</v>
      </c>
    </row>
    <row r="34" spans="1:5" ht="15" customHeight="1" x14ac:dyDescent="0.25">
      <c r="A34" s="255">
        <v>27</v>
      </c>
      <c r="B34" s="254" t="s">
        <v>295</v>
      </c>
      <c r="C34" s="253">
        <v>0.9</v>
      </c>
      <c r="D34" s="253"/>
      <c r="E34" s="552" t="s">
        <v>653</v>
      </c>
    </row>
    <row r="35" spans="1:5" ht="15" customHeight="1" x14ac:dyDescent="0.25">
      <c r="A35" s="255">
        <v>28</v>
      </c>
      <c r="B35" s="254" t="s">
        <v>294</v>
      </c>
      <c r="C35" s="253">
        <v>0.9</v>
      </c>
      <c r="D35" s="253"/>
      <c r="E35" s="552" t="s">
        <v>653</v>
      </c>
    </row>
    <row r="36" spans="1:5" ht="15" customHeight="1" x14ac:dyDescent="0.25">
      <c r="A36" s="255">
        <v>29</v>
      </c>
      <c r="B36" s="254" t="s">
        <v>293</v>
      </c>
      <c r="C36" s="253">
        <v>0.9</v>
      </c>
      <c r="D36" s="253"/>
      <c r="E36" s="552" t="s">
        <v>653</v>
      </c>
    </row>
    <row r="37" spans="1:5" ht="15" customHeight="1" x14ac:dyDescent="0.25">
      <c r="A37" s="255">
        <v>30</v>
      </c>
      <c r="B37" s="254" t="s">
        <v>292</v>
      </c>
      <c r="C37" s="253">
        <v>0</v>
      </c>
      <c r="D37" s="253"/>
      <c r="E37" s="552" t="s">
        <v>653</v>
      </c>
    </row>
    <row r="38" spans="1:5" ht="15" customHeight="1" x14ac:dyDescent="0.25">
      <c r="A38" s="255">
        <v>31</v>
      </c>
      <c r="B38" s="254" t="s">
        <v>291</v>
      </c>
      <c r="C38" s="253">
        <v>0.9</v>
      </c>
      <c r="D38" s="253"/>
      <c r="E38" s="552" t="s">
        <v>653</v>
      </c>
    </row>
    <row r="39" spans="1:5" ht="15" customHeight="1" x14ac:dyDescent="0.25">
      <c r="A39" s="255">
        <v>32</v>
      </c>
      <c r="B39" s="254" t="s">
        <v>290</v>
      </c>
      <c r="C39" s="253">
        <v>0.9</v>
      </c>
      <c r="D39" s="253"/>
      <c r="E39" s="552" t="s">
        <v>653</v>
      </c>
    </row>
    <row r="40" spans="1:5" ht="15" customHeight="1" x14ac:dyDescent="0.25">
      <c r="A40" s="255">
        <v>33</v>
      </c>
      <c r="B40" s="254" t="s">
        <v>289</v>
      </c>
      <c r="C40" s="253"/>
      <c r="D40" s="253"/>
      <c r="E40" s="552" t="s">
        <v>653</v>
      </c>
    </row>
    <row r="41" spans="1:5" ht="27.75" customHeight="1" x14ac:dyDescent="0.3">
      <c r="A41" s="643"/>
      <c r="B41" s="644"/>
      <c r="C41" s="644"/>
      <c r="D41" s="644"/>
      <c r="E41" s="554" t="s">
        <v>288</v>
      </c>
    </row>
  </sheetData>
  <mergeCells count="3">
    <mergeCell ref="A5:E5"/>
    <mergeCell ref="E6:E7"/>
    <mergeCell ref="A41:D41"/>
  </mergeCells>
  <pageMargins left="0.70866141732283472" right="0.70866141732283472" top="0.74803149606299213" bottom="0.74803149606299213" header="0.31496062992125984" footer="0.31496062992125984"/>
  <pageSetup scale="9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1"/>
  <sheetViews>
    <sheetView topLeftCell="A21" workbookViewId="0">
      <selection activeCell="I33" sqref="I33"/>
    </sheetView>
  </sheetViews>
  <sheetFormatPr defaultRowHeight="14.4" x14ac:dyDescent="0.3"/>
  <cols>
    <col min="1" max="1" width="30.6640625" customWidth="1"/>
    <col min="2" max="2" width="10.6640625" customWidth="1"/>
    <col min="3" max="3" width="10" customWidth="1"/>
    <col min="4" max="4" width="9.5546875" customWidth="1"/>
    <col min="5" max="5" width="10.33203125" customWidth="1"/>
    <col min="6" max="6" width="9.44140625" customWidth="1"/>
    <col min="7" max="7" width="9.33203125" customWidth="1"/>
  </cols>
  <sheetData>
    <row r="6" spans="1:6" ht="15.75" customHeight="1" x14ac:dyDescent="0.25"/>
    <row r="8" spans="1:6" ht="15" customHeight="1" x14ac:dyDescent="0.25"/>
    <row r="9" spans="1:6" ht="15" customHeight="1" x14ac:dyDescent="0.25"/>
    <row r="10" spans="1:6" ht="15" customHeight="1" x14ac:dyDescent="0.25"/>
    <row r="11" spans="1:6" ht="13.5" customHeight="1" x14ac:dyDescent="0.25"/>
    <row r="12" spans="1:6" ht="15" hidden="1" customHeight="1" x14ac:dyDescent="0.25"/>
    <row r="13" spans="1:6" ht="15" customHeight="1" x14ac:dyDescent="0.25"/>
    <row r="14" spans="1:6" ht="15" customHeight="1" x14ac:dyDescent="0.25">
      <c r="A14" s="634" t="s">
        <v>356</v>
      </c>
      <c r="B14" s="645"/>
      <c r="C14" s="645"/>
      <c r="D14" s="645"/>
      <c r="E14" s="645"/>
      <c r="F14" s="645"/>
    </row>
    <row r="15" spans="1:6" ht="74.25" customHeight="1" x14ac:dyDescent="0.3">
      <c r="A15" s="646" t="s">
        <v>355</v>
      </c>
      <c r="B15" s="280" t="s">
        <v>354</v>
      </c>
      <c r="C15" s="280" t="s">
        <v>353</v>
      </c>
      <c r="D15" s="280" t="s">
        <v>352</v>
      </c>
      <c r="E15" s="280" t="s">
        <v>351</v>
      </c>
      <c r="F15" s="280" t="s">
        <v>350</v>
      </c>
    </row>
    <row r="16" spans="1:6" ht="15" customHeight="1" x14ac:dyDescent="0.3">
      <c r="A16" s="647"/>
      <c r="B16" s="279" t="s">
        <v>336</v>
      </c>
      <c r="C16" s="279" t="s">
        <v>123</v>
      </c>
      <c r="D16" s="279" t="s">
        <v>77</v>
      </c>
      <c r="E16" s="279" t="s">
        <v>336</v>
      </c>
      <c r="F16" s="279" t="s">
        <v>96</v>
      </c>
    </row>
    <row r="17" spans="1:7" ht="15" customHeight="1" x14ac:dyDescent="0.25">
      <c r="A17" s="278" t="s">
        <v>349</v>
      </c>
      <c r="B17" s="275">
        <v>0</v>
      </c>
      <c r="C17" s="275">
        <v>0</v>
      </c>
      <c r="D17" s="276">
        <v>0</v>
      </c>
      <c r="E17" s="275">
        <v>0</v>
      </c>
      <c r="F17" s="275">
        <v>0</v>
      </c>
    </row>
    <row r="18" spans="1:7" ht="15" customHeight="1" x14ac:dyDescent="0.25">
      <c r="A18" s="278" t="s">
        <v>348</v>
      </c>
      <c r="B18" s="275">
        <v>0</v>
      </c>
      <c r="C18" s="275">
        <v>0</v>
      </c>
      <c r="D18" s="276">
        <v>0</v>
      </c>
      <c r="E18" s="275">
        <v>0</v>
      </c>
      <c r="F18" s="275">
        <v>0</v>
      </c>
    </row>
    <row r="19" spans="1:7" ht="15" customHeight="1" x14ac:dyDescent="0.25">
      <c r="A19" s="278" t="s">
        <v>347</v>
      </c>
      <c r="B19" s="275">
        <v>0</v>
      </c>
      <c r="C19" s="275">
        <v>0</v>
      </c>
      <c r="D19" s="276">
        <v>0</v>
      </c>
      <c r="E19" s="275">
        <v>0</v>
      </c>
      <c r="F19" s="275">
        <v>0</v>
      </c>
    </row>
    <row r="20" spans="1:7" ht="15" customHeight="1" x14ac:dyDescent="0.25">
      <c r="A20" s="278" t="s">
        <v>346</v>
      </c>
      <c r="B20" s="275">
        <v>0</v>
      </c>
      <c r="C20" s="275">
        <v>0</v>
      </c>
      <c r="D20" s="276">
        <v>0</v>
      </c>
      <c r="E20" s="275">
        <v>0</v>
      </c>
      <c r="F20" s="275">
        <v>0</v>
      </c>
    </row>
    <row r="21" spans="1:7" ht="15" customHeight="1" x14ac:dyDescent="0.25">
      <c r="A21" s="277" t="s">
        <v>20</v>
      </c>
      <c r="B21" s="275">
        <v>0</v>
      </c>
      <c r="C21" s="275">
        <v>0</v>
      </c>
      <c r="D21" s="276">
        <v>0</v>
      </c>
      <c r="E21" s="275">
        <v>0</v>
      </c>
      <c r="F21" s="275">
        <v>0</v>
      </c>
    </row>
    <row r="22" spans="1:7" ht="15" customHeight="1" x14ac:dyDescent="0.25">
      <c r="A22" s="274"/>
      <c r="B22" s="273"/>
      <c r="C22" s="273"/>
      <c r="D22" s="273"/>
      <c r="E22" s="273"/>
      <c r="F22" s="272" t="s">
        <v>345</v>
      </c>
    </row>
    <row r="23" spans="1:7" ht="15" customHeight="1" x14ac:dyDescent="0.25"/>
    <row r="24" spans="1:7" ht="15" customHeight="1" x14ac:dyDescent="0.25">
      <c r="A24" s="648" t="s">
        <v>344</v>
      </c>
      <c r="B24" s="649"/>
      <c r="C24" s="649"/>
      <c r="D24" s="649"/>
      <c r="E24" s="649"/>
      <c r="F24" s="649"/>
      <c r="G24" s="649"/>
    </row>
    <row r="25" spans="1:7" ht="77.25" customHeight="1" x14ac:dyDescent="0.3">
      <c r="A25" s="650" t="s">
        <v>343</v>
      </c>
      <c r="B25" s="271" t="s">
        <v>342</v>
      </c>
      <c r="C25" s="271" t="s">
        <v>341</v>
      </c>
      <c r="D25" s="271" t="s">
        <v>340</v>
      </c>
      <c r="E25" s="271" t="s">
        <v>339</v>
      </c>
      <c r="F25" s="271" t="s">
        <v>338</v>
      </c>
      <c r="G25" s="271" t="s">
        <v>337</v>
      </c>
    </row>
    <row r="26" spans="1:7" ht="15" customHeight="1" x14ac:dyDescent="0.3">
      <c r="A26" s="651"/>
      <c r="B26" s="270" t="s">
        <v>336</v>
      </c>
      <c r="C26" s="270" t="s">
        <v>77</v>
      </c>
      <c r="D26" s="270" t="s">
        <v>123</v>
      </c>
      <c r="E26" s="270" t="s">
        <v>123</v>
      </c>
      <c r="F26" s="270" t="s">
        <v>336</v>
      </c>
      <c r="G26" s="270" t="s">
        <v>93</v>
      </c>
    </row>
    <row r="27" spans="1:7" ht="15" customHeight="1" x14ac:dyDescent="0.25">
      <c r="A27" s="269" t="s">
        <v>335</v>
      </c>
      <c r="B27" s="544"/>
      <c r="C27" s="545"/>
      <c r="D27" s="544"/>
      <c r="E27" s="544"/>
      <c r="G27" s="544"/>
    </row>
    <row r="28" spans="1:7" ht="15" customHeight="1" x14ac:dyDescent="0.25">
      <c r="A28" s="269" t="s">
        <v>334</v>
      </c>
      <c r="B28" s="546"/>
      <c r="C28" s="547"/>
      <c r="D28" s="548"/>
      <c r="E28" s="546"/>
      <c r="F28" s="545"/>
      <c r="G28" s="548"/>
    </row>
    <row r="29" spans="1:7" ht="15" customHeight="1" x14ac:dyDescent="0.25">
      <c r="A29" s="269" t="s">
        <v>333</v>
      </c>
      <c r="B29" s="546">
        <v>68</v>
      </c>
      <c r="C29" s="547"/>
      <c r="D29" s="548">
        <v>11</v>
      </c>
      <c r="E29" s="546">
        <v>24</v>
      </c>
      <c r="F29" s="545">
        <v>0.06</v>
      </c>
      <c r="G29" s="548">
        <v>17923</v>
      </c>
    </row>
    <row r="30" spans="1:7" ht="15" customHeight="1" x14ac:dyDescent="0.25">
      <c r="A30" s="269" t="s">
        <v>332</v>
      </c>
      <c r="B30" s="548"/>
      <c r="C30" s="547"/>
      <c r="D30" s="548"/>
      <c r="E30" s="548"/>
      <c r="F30" s="545"/>
      <c r="G30" s="548"/>
    </row>
    <row r="31" spans="1:7" ht="15" customHeight="1" x14ac:dyDescent="0.25">
      <c r="A31" s="269" t="s">
        <v>331</v>
      </c>
      <c r="B31" s="548"/>
      <c r="C31" s="548"/>
      <c r="D31" s="548"/>
      <c r="E31" s="548"/>
      <c r="F31" s="545"/>
      <c r="G31" s="548"/>
    </row>
    <row r="32" spans="1:7" ht="15" customHeight="1" x14ac:dyDescent="0.25">
      <c r="A32" s="269" t="s">
        <v>330</v>
      </c>
      <c r="B32" s="548"/>
      <c r="C32" s="547"/>
      <c r="D32" s="548"/>
      <c r="E32" s="548"/>
      <c r="F32" s="545"/>
      <c r="G32" s="548"/>
    </row>
    <row r="33" spans="1:7" ht="15" customHeight="1" x14ac:dyDescent="0.25">
      <c r="A33" s="268" t="s">
        <v>20</v>
      </c>
      <c r="B33" s="266">
        <f>SUM(B27:B32)</f>
        <v>68</v>
      </c>
      <c r="C33" s="267"/>
      <c r="D33" s="266"/>
      <c r="E33" s="266"/>
      <c r="F33" s="265">
        <f>SUM(F27:F32)</f>
        <v>0.06</v>
      </c>
      <c r="G33" s="264"/>
    </row>
    <row r="34" spans="1:7" ht="15" customHeight="1" x14ac:dyDescent="0.3">
      <c r="A34" s="652"/>
      <c r="B34" s="653"/>
      <c r="C34" s="653"/>
      <c r="D34" s="653"/>
      <c r="E34" s="653"/>
      <c r="F34" s="653"/>
      <c r="G34" s="654" t="s">
        <v>329</v>
      </c>
    </row>
    <row r="35" spans="1:7" ht="89.25" customHeight="1" x14ac:dyDescent="0.3">
      <c r="A35" s="652" t="s">
        <v>642</v>
      </c>
      <c r="B35" s="653"/>
      <c r="C35" s="653"/>
      <c r="D35" s="653"/>
      <c r="E35" s="653"/>
      <c r="F35" s="653"/>
      <c r="G35" s="655"/>
    </row>
    <row r="36" spans="1:7" ht="15" customHeight="1" x14ac:dyDescent="0.3"/>
    <row r="37" spans="1:7" ht="15" customHeight="1" x14ac:dyDescent="0.3"/>
    <row r="38" spans="1:7" ht="15" customHeight="1" x14ac:dyDescent="0.3"/>
    <row r="39" spans="1:7" ht="15" customHeight="1" x14ac:dyDescent="0.3"/>
    <row r="40" spans="1:7" ht="15" customHeight="1" x14ac:dyDescent="0.3"/>
    <row r="41" spans="1:7" ht="27.75" customHeight="1" x14ac:dyDescent="0.3"/>
  </sheetData>
  <mergeCells count="7">
    <mergeCell ref="A14:F14"/>
    <mergeCell ref="A15:A16"/>
    <mergeCell ref="A24:G24"/>
    <mergeCell ref="A25:A26"/>
    <mergeCell ref="A34:F34"/>
    <mergeCell ref="G34:G35"/>
    <mergeCell ref="A35:F35"/>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K39" sqref="K39"/>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activeCell="M16" sqref="M16"/>
    </sheetView>
  </sheetViews>
  <sheetFormatPr defaultRowHeight="14.4" x14ac:dyDescent="0.3"/>
  <cols>
    <col min="1" max="1" width="13.109375" customWidth="1"/>
    <col min="2" max="2" width="14.5546875" customWidth="1"/>
    <col min="3" max="3" width="13.5546875" customWidth="1"/>
    <col min="4" max="4" width="21.5546875" customWidth="1"/>
    <col min="5" max="5" width="17.5546875" customWidth="1"/>
  </cols>
  <sheetData>
    <row r="1" spans="1:5" ht="15.75" x14ac:dyDescent="0.25">
      <c r="A1" s="648" t="s">
        <v>367</v>
      </c>
      <c r="B1" s="648"/>
      <c r="C1" s="648"/>
      <c r="D1" s="648"/>
      <c r="E1" s="648"/>
    </row>
    <row r="2" spans="1:5" ht="60" customHeight="1" x14ac:dyDescent="0.25">
      <c r="A2" s="283" t="s">
        <v>361</v>
      </c>
      <c r="B2" s="283" t="s">
        <v>366</v>
      </c>
      <c r="C2" s="283" t="s">
        <v>365</v>
      </c>
      <c r="D2" s="283" t="s">
        <v>364</v>
      </c>
      <c r="E2" s="283" t="s">
        <v>358</v>
      </c>
    </row>
    <row r="3" spans="1:5" ht="15" x14ac:dyDescent="0.25">
      <c r="A3" s="135" t="s">
        <v>643</v>
      </c>
      <c r="B3" s="135" t="s">
        <v>644</v>
      </c>
      <c r="C3" s="281">
        <v>41043</v>
      </c>
      <c r="D3" s="135" t="s">
        <v>649</v>
      </c>
      <c r="E3" s="281" t="s">
        <v>650</v>
      </c>
    </row>
    <row r="4" spans="1:5" ht="15" x14ac:dyDescent="0.25">
      <c r="A4" s="135"/>
      <c r="B4" s="135"/>
      <c r="C4" s="281"/>
      <c r="D4" s="135"/>
      <c r="E4" s="281"/>
    </row>
    <row r="5" spans="1:5" ht="15" x14ac:dyDescent="0.25">
      <c r="A5" s="135"/>
      <c r="B5" s="135"/>
      <c r="C5" s="281"/>
      <c r="D5" s="135"/>
      <c r="E5" s="281"/>
    </row>
    <row r="6" spans="1:5" ht="15" x14ac:dyDescent="0.25">
      <c r="A6" s="135"/>
      <c r="B6" s="135"/>
      <c r="C6" s="281"/>
      <c r="D6" s="135"/>
      <c r="E6" s="281"/>
    </row>
    <row r="7" spans="1:5" ht="15" x14ac:dyDescent="0.25">
      <c r="A7" s="135"/>
      <c r="B7" s="135"/>
      <c r="C7" s="281"/>
      <c r="D7" s="135"/>
      <c r="E7" s="281"/>
    </row>
    <row r="8" spans="1:5" ht="15" x14ac:dyDescent="0.25">
      <c r="A8" s="135"/>
      <c r="B8" s="135"/>
      <c r="C8" s="281"/>
      <c r="D8" s="135"/>
      <c r="E8" s="281"/>
    </row>
    <row r="9" spans="1:5" ht="15" x14ac:dyDescent="0.25">
      <c r="A9" s="135"/>
      <c r="B9" s="135"/>
      <c r="C9" s="281"/>
      <c r="D9" s="135"/>
      <c r="E9" s="281"/>
    </row>
    <row r="10" spans="1:5" ht="15" x14ac:dyDescent="0.25">
      <c r="A10" s="135"/>
      <c r="B10" s="135"/>
      <c r="C10" s="281"/>
      <c r="D10" s="135"/>
      <c r="E10" s="281"/>
    </row>
    <row r="11" spans="1:5" ht="15" x14ac:dyDescent="0.25">
      <c r="A11" s="135"/>
      <c r="B11" s="135"/>
      <c r="C11" s="281"/>
      <c r="D11" s="135"/>
      <c r="E11" s="281"/>
    </row>
    <row r="12" spans="1:5" ht="15" x14ac:dyDescent="0.25">
      <c r="A12" s="135"/>
      <c r="B12" s="135"/>
      <c r="C12" s="281"/>
      <c r="D12" s="135"/>
      <c r="E12" s="281"/>
    </row>
    <row r="13" spans="1:5" ht="15" x14ac:dyDescent="0.25">
      <c r="A13" s="135"/>
      <c r="B13" s="135"/>
      <c r="C13" s="281"/>
      <c r="D13" s="135"/>
      <c r="E13" s="281"/>
    </row>
    <row r="14" spans="1:5" ht="15" x14ac:dyDescent="0.25">
      <c r="A14" s="135"/>
      <c r="B14" s="135"/>
      <c r="C14" s="281"/>
      <c r="D14" s="135"/>
      <c r="E14" s="281"/>
    </row>
    <row r="15" spans="1:5" ht="15" x14ac:dyDescent="0.25">
      <c r="A15" s="135"/>
      <c r="B15" s="135"/>
      <c r="C15" s="281"/>
      <c r="D15" s="135"/>
      <c r="E15" s="281"/>
    </row>
    <row r="16" spans="1:5" ht="15" x14ac:dyDescent="0.25">
      <c r="A16" s="135"/>
      <c r="B16" s="135"/>
      <c r="C16" s="281"/>
      <c r="D16" s="135"/>
      <c r="E16" s="281"/>
    </row>
    <row r="17" spans="1:5" ht="15" x14ac:dyDescent="0.25">
      <c r="A17" s="135"/>
      <c r="B17" s="135"/>
      <c r="C17" s="281"/>
      <c r="D17" s="135"/>
      <c r="E17" s="281"/>
    </row>
    <row r="18" spans="1:5" ht="15" x14ac:dyDescent="0.25">
      <c r="A18" s="135"/>
      <c r="B18" s="135"/>
      <c r="C18" s="281"/>
      <c r="D18" s="135"/>
      <c r="E18" s="281"/>
    </row>
    <row r="19" spans="1:5" ht="15" x14ac:dyDescent="0.25">
      <c r="A19" s="37"/>
      <c r="B19" s="36"/>
      <c r="C19" s="36"/>
      <c r="D19" s="36"/>
      <c r="E19" s="213" t="s">
        <v>363</v>
      </c>
    </row>
    <row r="21" spans="1:5" ht="15.6" x14ac:dyDescent="0.3">
      <c r="A21" s="648" t="s">
        <v>362</v>
      </c>
      <c r="B21" s="648"/>
      <c r="C21" s="648"/>
      <c r="D21" s="648"/>
    </row>
    <row r="22" spans="1:5" ht="100.8" x14ac:dyDescent="0.3">
      <c r="A22" s="282" t="s">
        <v>361</v>
      </c>
      <c r="B22" s="282" t="s">
        <v>360</v>
      </c>
      <c r="C22" s="282" t="s">
        <v>359</v>
      </c>
      <c r="D22" s="282" t="s">
        <v>358</v>
      </c>
    </row>
    <row r="23" spans="1:5" x14ac:dyDescent="0.3">
      <c r="A23" s="135" t="s">
        <v>647</v>
      </c>
      <c r="B23" s="135" t="s">
        <v>644</v>
      </c>
      <c r="C23" s="135" t="s">
        <v>651</v>
      </c>
      <c r="D23" s="281" t="s">
        <v>648</v>
      </c>
    </row>
    <row r="24" spans="1:5" x14ac:dyDescent="0.3">
      <c r="A24" s="135"/>
      <c r="B24" s="135"/>
      <c r="C24" s="135"/>
      <c r="D24" s="281"/>
    </row>
    <row r="25" spans="1:5" x14ac:dyDescent="0.3">
      <c r="A25" s="135"/>
      <c r="B25" s="135"/>
      <c r="C25" s="135"/>
      <c r="D25" s="281"/>
    </row>
    <row r="26" spans="1:5" x14ac:dyDescent="0.3">
      <c r="A26" s="135"/>
      <c r="B26" s="135"/>
      <c r="C26" s="135"/>
      <c r="D26" s="281"/>
    </row>
    <row r="27" spans="1:5" x14ac:dyDescent="0.3">
      <c r="A27" s="135"/>
      <c r="B27" s="135"/>
      <c r="C27" s="135"/>
      <c r="D27" s="281"/>
    </row>
    <row r="28" spans="1:5" x14ac:dyDescent="0.3">
      <c r="A28" s="135"/>
      <c r="B28" s="135"/>
      <c r="C28" s="135"/>
      <c r="D28" s="281"/>
    </row>
    <row r="29" spans="1:5" x14ac:dyDescent="0.3">
      <c r="A29" s="135"/>
      <c r="B29" s="135"/>
      <c r="C29" s="135"/>
      <c r="D29" s="281"/>
    </row>
    <row r="30" spans="1:5" x14ac:dyDescent="0.3">
      <c r="A30" s="135"/>
      <c r="B30" s="135"/>
      <c r="C30" s="135"/>
      <c r="D30" s="281"/>
    </row>
    <row r="31" spans="1:5" x14ac:dyDescent="0.3">
      <c r="A31" s="135"/>
      <c r="B31" s="135"/>
      <c r="C31" s="135"/>
      <c r="D31" s="281"/>
    </row>
    <row r="32" spans="1:5" x14ac:dyDescent="0.3">
      <c r="A32" s="135"/>
      <c r="B32" s="135"/>
      <c r="C32" s="135"/>
      <c r="D32" s="281"/>
    </row>
    <row r="33" spans="1:4" x14ac:dyDescent="0.3">
      <c r="A33" s="135"/>
      <c r="B33" s="135"/>
      <c r="C33" s="135"/>
      <c r="D33" s="281"/>
    </row>
    <row r="34" spans="1:4" x14ac:dyDescent="0.3">
      <c r="A34" s="135"/>
      <c r="B34" s="135"/>
      <c r="C34" s="135"/>
      <c r="D34" s="281"/>
    </row>
    <row r="35" spans="1:4" x14ac:dyDescent="0.3">
      <c r="A35" s="135"/>
      <c r="B35" s="135"/>
      <c r="C35" s="135"/>
      <c r="D35" s="281"/>
    </row>
    <row r="36" spans="1:4" x14ac:dyDescent="0.3">
      <c r="A36" s="135"/>
      <c r="B36" s="135"/>
      <c r="C36" s="135"/>
      <c r="D36" s="281"/>
    </row>
    <row r="37" spans="1:4" x14ac:dyDescent="0.3">
      <c r="A37" s="135"/>
      <c r="B37" s="135"/>
      <c r="C37" s="135"/>
      <c r="D37" s="281"/>
    </row>
    <row r="38" spans="1:4" x14ac:dyDescent="0.3">
      <c r="A38" s="135"/>
      <c r="B38" s="135"/>
      <c r="C38" s="135"/>
      <c r="D38" s="281"/>
    </row>
    <row r="39" spans="1:4" x14ac:dyDescent="0.3">
      <c r="A39" s="37"/>
      <c r="B39" s="36"/>
      <c r="C39" s="36"/>
      <c r="D39" s="213" t="s">
        <v>357</v>
      </c>
    </row>
  </sheetData>
  <mergeCells count="2">
    <mergeCell ref="A1:E1"/>
    <mergeCell ref="A21:D21"/>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6" sqref="L6"/>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2"/>
  <sheetViews>
    <sheetView topLeftCell="A9" workbookViewId="0">
      <selection activeCell="A22" sqref="A22:E22"/>
    </sheetView>
  </sheetViews>
  <sheetFormatPr defaultRowHeight="14.4" x14ac:dyDescent="0.3"/>
  <cols>
    <col min="1" max="1" width="31.33203125" customWidth="1"/>
    <col min="2" max="2" width="7.6640625" customWidth="1"/>
    <col min="3" max="3" width="11.88671875" customWidth="1"/>
    <col min="4" max="4" width="11.44140625" customWidth="1"/>
    <col min="5" max="5" width="12.44140625" customWidth="1"/>
    <col min="6" max="6" width="11" customWidth="1"/>
    <col min="7" max="7" width="9.33203125" customWidth="1"/>
  </cols>
  <sheetData>
    <row r="4" spans="1:6" ht="15.75" x14ac:dyDescent="0.25">
      <c r="A4" s="648" t="s">
        <v>377</v>
      </c>
      <c r="B4" s="648"/>
      <c r="C4" s="648"/>
      <c r="D4" s="648"/>
      <c r="E4" s="648"/>
      <c r="F4" s="648"/>
    </row>
    <row r="5" spans="1:6" x14ac:dyDescent="0.3">
      <c r="A5" s="664" t="s">
        <v>287</v>
      </c>
      <c r="B5" s="667" t="s">
        <v>376</v>
      </c>
      <c r="C5" s="668"/>
      <c r="D5" s="668"/>
      <c r="E5" s="669"/>
      <c r="F5" s="670"/>
    </row>
    <row r="6" spans="1:6" ht="69" customHeight="1" x14ac:dyDescent="0.3">
      <c r="A6" s="665"/>
      <c r="B6" s="664" t="s">
        <v>375</v>
      </c>
      <c r="C6" s="671" t="s">
        <v>374</v>
      </c>
      <c r="D6" s="671" t="s">
        <v>373</v>
      </c>
      <c r="E6" s="294" t="s">
        <v>372</v>
      </c>
      <c r="F6" s="294" t="s">
        <v>371</v>
      </c>
    </row>
    <row r="7" spans="1:6" x14ac:dyDescent="0.3">
      <c r="A7" s="666"/>
      <c r="B7" s="666"/>
      <c r="C7" s="672"/>
      <c r="D7" s="672"/>
      <c r="E7" s="293" t="s">
        <v>93</v>
      </c>
      <c r="F7" s="293" t="s">
        <v>77</v>
      </c>
    </row>
    <row r="8" spans="1:6" ht="15" customHeight="1" x14ac:dyDescent="0.3">
      <c r="A8" s="656" t="s">
        <v>370</v>
      </c>
      <c r="B8" s="290" t="s">
        <v>18</v>
      </c>
      <c r="C8" s="289"/>
      <c r="D8" s="289"/>
      <c r="E8" s="292"/>
      <c r="F8" s="288"/>
    </row>
    <row r="9" spans="1:6" ht="15" customHeight="1" x14ac:dyDescent="0.3">
      <c r="A9" s="657"/>
      <c r="B9" s="290" t="s">
        <v>19</v>
      </c>
      <c r="C9" s="289"/>
      <c r="D9" s="291"/>
      <c r="E9" s="289"/>
      <c r="F9" s="288"/>
    </row>
    <row r="10" spans="1:6" ht="15" customHeight="1" x14ac:dyDescent="0.3">
      <c r="A10" s="656" t="s">
        <v>334</v>
      </c>
      <c r="B10" s="290" t="s">
        <v>18</v>
      </c>
      <c r="C10" s="289"/>
      <c r="D10" s="289"/>
      <c r="E10" s="289"/>
      <c r="F10" s="288"/>
    </row>
    <row r="11" spans="1:6" ht="15" customHeight="1" x14ac:dyDescent="0.3">
      <c r="A11" s="657"/>
      <c r="B11" s="290" t="s">
        <v>19</v>
      </c>
      <c r="C11" s="289"/>
      <c r="D11" s="289"/>
      <c r="E11" s="289"/>
      <c r="F11" s="288"/>
    </row>
    <row r="12" spans="1:6" ht="15" customHeight="1" x14ac:dyDescent="0.3">
      <c r="A12" s="656" t="s">
        <v>333</v>
      </c>
      <c r="B12" s="290" t="s">
        <v>18</v>
      </c>
      <c r="C12" s="289"/>
      <c r="D12" s="289"/>
      <c r="E12" s="289"/>
      <c r="F12" s="288"/>
    </row>
    <row r="13" spans="1:6" ht="15" customHeight="1" x14ac:dyDescent="0.3">
      <c r="A13" s="657"/>
      <c r="B13" s="290" t="s">
        <v>19</v>
      </c>
      <c r="C13" s="289"/>
      <c r="D13" s="289"/>
      <c r="E13" s="289"/>
      <c r="F13" s="288"/>
    </row>
    <row r="14" spans="1:6" x14ac:dyDescent="0.3">
      <c r="A14" s="656" t="s">
        <v>369</v>
      </c>
      <c r="B14" s="290" t="s">
        <v>18</v>
      </c>
      <c r="C14" s="289"/>
      <c r="D14" s="289"/>
      <c r="E14" s="289"/>
      <c r="F14" s="288"/>
    </row>
    <row r="15" spans="1:6" x14ac:dyDescent="0.3">
      <c r="A15" s="657"/>
      <c r="B15" s="290" t="s">
        <v>19</v>
      </c>
      <c r="C15" s="289"/>
      <c r="D15" s="289"/>
      <c r="E15" s="289"/>
      <c r="F15" s="288"/>
    </row>
    <row r="16" spans="1:6" x14ac:dyDescent="0.3">
      <c r="A16" s="656" t="s">
        <v>331</v>
      </c>
      <c r="B16" s="290" t="s">
        <v>18</v>
      </c>
      <c r="C16" s="289"/>
      <c r="D16" s="289"/>
      <c r="E16" s="289"/>
      <c r="F16" s="288"/>
    </row>
    <row r="17" spans="1:6" x14ac:dyDescent="0.3">
      <c r="A17" s="657"/>
      <c r="B17" s="290" t="s">
        <v>19</v>
      </c>
      <c r="C17" s="289"/>
      <c r="D17" s="289"/>
      <c r="E17" s="289"/>
      <c r="F17" s="288"/>
    </row>
    <row r="18" spans="1:6" x14ac:dyDescent="0.3">
      <c r="A18" s="656" t="s">
        <v>330</v>
      </c>
      <c r="B18" s="290" t="s">
        <v>18</v>
      </c>
      <c r="C18" s="289"/>
      <c r="D18" s="289"/>
      <c r="E18" s="289"/>
      <c r="F18" s="288"/>
    </row>
    <row r="19" spans="1:6" x14ac:dyDescent="0.3">
      <c r="A19" s="657"/>
      <c r="B19" s="290" t="s">
        <v>19</v>
      </c>
      <c r="C19" s="289"/>
      <c r="D19" s="289"/>
      <c r="E19" s="289"/>
      <c r="F19" s="288"/>
    </row>
    <row r="20" spans="1:6" ht="15" x14ac:dyDescent="0.25">
      <c r="A20" s="658" t="s">
        <v>20</v>
      </c>
      <c r="B20" s="658"/>
      <c r="C20" s="287"/>
      <c r="D20" s="287"/>
      <c r="E20" s="287"/>
      <c r="F20" s="286"/>
    </row>
    <row r="21" spans="1:6" ht="15" x14ac:dyDescent="0.25">
      <c r="A21" s="659" t="s">
        <v>654</v>
      </c>
      <c r="B21" s="660"/>
      <c r="C21" s="660"/>
      <c r="D21" s="660"/>
      <c r="E21" s="661"/>
      <c r="F21" s="285" t="s">
        <v>159</v>
      </c>
    </row>
    <row r="22" spans="1:6" ht="15" x14ac:dyDescent="0.25">
      <c r="A22" s="662"/>
      <c r="B22" s="663"/>
      <c r="C22" s="663"/>
      <c r="D22" s="663"/>
      <c r="E22" s="663"/>
      <c r="F22" s="284" t="s">
        <v>368</v>
      </c>
    </row>
  </sheetData>
  <mergeCells count="15">
    <mergeCell ref="A18:A19"/>
    <mergeCell ref="A20:B20"/>
    <mergeCell ref="A21:E21"/>
    <mergeCell ref="A22:E22"/>
    <mergeCell ref="A4:F4"/>
    <mergeCell ref="A5:A7"/>
    <mergeCell ref="B5:F5"/>
    <mergeCell ref="B6:B7"/>
    <mergeCell ref="C6:C7"/>
    <mergeCell ref="D6:D7"/>
    <mergeCell ref="A8:A9"/>
    <mergeCell ref="A10:A11"/>
    <mergeCell ref="A12:A13"/>
    <mergeCell ref="A14:A15"/>
    <mergeCell ref="A16:A17"/>
  </mergeCells>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6" sqref="M16"/>
    </sheetView>
  </sheetViews>
  <sheetFormatPr defaultRowHeight="14.4" x14ac:dyDescent="0.3"/>
  <sheetData/>
  <pageMargins left="0.7" right="0.7" top="0.75" bottom="0.75" header="0.3" footer="0.3"/>
  <pageSetup orientation="portrait" r:id="rId1"/>
  <headerFooter>
    <oddHeader>&amp;C&amp;18Chapter 4</oddHeader>
    <oddFooter>&amp;C&amp;K06-024Municipality | (PERFORMANCE REPORT PART II)</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C1" workbookViewId="0">
      <selection activeCell="D15" sqref="D15"/>
    </sheetView>
  </sheetViews>
  <sheetFormatPr defaultRowHeight="14.4" x14ac:dyDescent="0.3"/>
  <cols>
    <col min="1" max="1" width="36" customWidth="1"/>
    <col min="2" max="2" width="7.88671875" customWidth="1"/>
    <col min="3" max="3" width="15.6640625" customWidth="1"/>
    <col min="4" max="4" width="13.5546875" customWidth="1"/>
    <col min="5" max="5" width="15.6640625" customWidth="1"/>
    <col min="6" max="6" width="12" customWidth="1"/>
    <col min="7" max="7" width="15.6640625" customWidth="1"/>
    <col min="8" max="8" width="13.109375" customWidth="1"/>
    <col min="9" max="9" width="7.33203125" customWidth="1"/>
    <col min="10" max="10" width="10.88671875" customWidth="1"/>
    <col min="15" max="15" width="7.109375" customWidth="1"/>
  </cols>
  <sheetData>
    <row r="1" spans="1:15" ht="21" customHeight="1" x14ac:dyDescent="0.25">
      <c r="A1" s="673" t="s">
        <v>387</v>
      </c>
      <c r="B1" s="673"/>
      <c r="C1" s="673"/>
      <c r="D1" s="673"/>
      <c r="E1" s="673"/>
      <c r="F1" s="673"/>
      <c r="G1" s="673"/>
      <c r="H1" s="673"/>
      <c r="I1" s="673"/>
      <c r="J1" s="673"/>
      <c r="K1" s="673"/>
      <c r="L1" s="673"/>
      <c r="M1" s="673"/>
      <c r="N1" s="673"/>
      <c r="O1" s="673"/>
    </row>
    <row r="2" spans="1:15" ht="21" customHeight="1" x14ac:dyDescent="0.3">
      <c r="A2" s="674" t="s">
        <v>386</v>
      </c>
      <c r="B2" s="674" t="s">
        <v>375</v>
      </c>
      <c r="C2" s="674" t="s">
        <v>602</v>
      </c>
      <c r="D2" s="675" t="s">
        <v>603</v>
      </c>
      <c r="E2" s="676"/>
      <c r="F2" s="676"/>
      <c r="G2" s="676"/>
      <c r="H2" s="676"/>
      <c r="I2" s="676"/>
      <c r="J2" s="676"/>
      <c r="K2" s="676"/>
      <c r="L2" s="676"/>
      <c r="M2" s="676"/>
      <c r="N2" s="676"/>
      <c r="O2" s="677"/>
    </row>
    <row r="3" spans="1:15" x14ac:dyDescent="0.3">
      <c r="A3" s="674"/>
      <c r="B3" s="674"/>
      <c r="C3" s="674"/>
      <c r="D3" s="678" t="s">
        <v>385</v>
      </c>
      <c r="E3" s="679"/>
      <c r="F3" s="680"/>
      <c r="G3" s="678" t="s">
        <v>384</v>
      </c>
      <c r="H3" s="679"/>
      <c r="I3" s="680"/>
      <c r="J3" s="678" t="s">
        <v>383</v>
      </c>
      <c r="K3" s="679"/>
      <c r="L3" s="680"/>
      <c r="M3" s="678" t="s">
        <v>20</v>
      </c>
      <c r="N3" s="679"/>
      <c r="O3" s="680"/>
    </row>
    <row r="4" spans="1:15" ht="42" customHeight="1" x14ac:dyDescent="0.3">
      <c r="A4" s="674"/>
      <c r="B4" s="674"/>
      <c r="C4" s="305" t="s">
        <v>123</v>
      </c>
      <c r="D4" s="450" t="s">
        <v>604</v>
      </c>
      <c r="E4" s="450" t="s">
        <v>630</v>
      </c>
      <c r="F4" s="304" t="s">
        <v>241</v>
      </c>
      <c r="G4" s="450" t="s">
        <v>604</v>
      </c>
      <c r="H4" s="450" t="s">
        <v>630</v>
      </c>
      <c r="I4" s="304" t="s">
        <v>241</v>
      </c>
      <c r="J4" s="450" t="s">
        <v>604</v>
      </c>
      <c r="K4" s="450" t="s">
        <v>630</v>
      </c>
      <c r="L4" s="304" t="s">
        <v>241</v>
      </c>
      <c r="M4" s="450" t="s">
        <v>604</v>
      </c>
      <c r="N4" s="450" t="s">
        <v>630</v>
      </c>
      <c r="O4" s="304" t="s">
        <v>241</v>
      </c>
    </row>
    <row r="5" spans="1:15" x14ac:dyDescent="0.3">
      <c r="A5" s="683" t="s">
        <v>605</v>
      </c>
      <c r="B5" s="301" t="s">
        <v>18</v>
      </c>
      <c r="C5" s="302">
        <v>1</v>
      </c>
      <c r="D5" s="549">
        <v>0</v>
      </c>
      <c r="E5" s="302"/>
      <c r="F5" s="302"/>
      <c r="G5" s="302"/>
      <c r="H5" s="302"/>
      <c r="I5" s="302"/>
      <c r="J5" s="302"/>
      <c r="K5" s="297">
        <v>0</v>
      </c>
      <c r="L5" s="297"/>
      <c r="M5" s="297"/>
      <c r="N5" s="297"/>
      <c r="O5" s="297">
        <f t="shared" ref="O5:O14" si="0">F5+I5+L5</f>
        <v>0</v>
      </c>
    </row>
    <row r="6" spans="1:15" x14ac:dyDescent="0.3">
      <c r="A6" s="683"/>
      <c r="B6" s="301" t="s">
        <v>19</v>
      </c>
      <c r="C6" s="303">
        <v>2</v>
      </c>
      <c r="D6" s="549">
        <v>0</v>
      </c>
      <c r="E6" s="302"/>
      <c r="F6" s="302"/>
      <c r="G6" s="302"/>
      <c r="H6" s="302"/>
      <c r="I6" s="302"/>
      <c r="J6" s="302"/>
      <c r="K6" s="297">
        <v>0</v>
      </c>
      <c r="L6" s="297"/>
      <c r="M6" s="297"/>
      <c r="N6" s="297"/>
      <c r="O6" s="297">
        <f t="shared" si="0"/>
        <v>0</v>
      </c>
    </row>
    <row r="7" spans="1:15" ht="15" customHeight="1" x14ac:dyDescent="0.3">
      <c r="A7" s="683" t="s">
        <v>382</v>
      </c>
      <c r="B7" s="301" t="s">
        <v>18</v>
      </c>
      <c r="C7" s="302">
        <v>4</v>
      </c>
      <c r="D7" s="549">
        <v>0</v>
      </c>
      <c r="E7" s="302"/>
      <c r="F7" s="302"/>
      <c r="G7" s="302"/>
      <c r="H7" s="302"/>
      <c r="I7" s="302"/>
      <c r="J7" s="302"/>
      <c r="K7" s="297">
        <v>0</v>
      </c>
      <c r="L7" s="297"/>
      <c r="M7" s="297"/>
      <c r="N7" s="297"/>
      <c r="O7" s="297">
        <f t="shared" si="0"/>
        <v>0</v>
      </c>
    </row>
    <row r="8" spans="1:15" ht="15.75" customHeight="1" x14ac:dyDescent="0.3">
      <c r="A8" s="683"/>
      <c r="B8" s="301" t="s">
        <v>19</v>
      </c>
      <c r="C8" s="302">
        <v>4</v>
      </c>
      <c r="D8" s="549">
        <v>0</v>
      </c>
      <c r="E8" s="302"/>
      <c r="F8" s="302"/>
      <c r="G8" s="302"/>
      <c r="H8" s="302"/>
      <c r="I8" s="302"/>
      <c r="J8" s="302"/>
      <c r="K8" s="297">
        <v>0</v>
      </c>
      <c r="L8" s="297"/>
      <c r="M8" s="297"/>
      <c r="N8" s="297"/>
      <c r="O8" s="297">
        <f t="shared" si="0"/>
        <v>0</v>
      </c>
    </row>
    <row r="9" spans="1:15" ht="15.75" customHeight="1" x14ac:dyDescent="0.3">
      <c r="A9" s="683" t="s">
        <v>381</v>
      </c>
      <c r="B9" s="301" t="s">
        <v>18</v>
      </c>
      <c r="C9" s="300"/>
      <c r="D9" s="549">
        <v>0</v>
      </c>
      <c r="E9" s="300"/>
      <c r="F9" s="300"/>
      <c r="G9" s="300"/>
      <c r="H9" s="300"/>
      <c r="I9" s="300"/>
      <c r="J9" s="300"/>
      <c r="K9" s="297">
        <v>0</v>
      </c>
      <c r="L9" s="300"/>
      <c r="M9" s="297"/>
      <c r="N9" s="297"/>
      <c r="O9" s="297">
        <f t="shared" si="0"/>
        <v>0</v>
      </c>
    </row>
    <row r="10" spans="1:15" x14ac:dyDescent="0.3">
      <c r="A10" s="683"/>
      <c r="B10" s="301" t="s">
        <v>19</v>
      </c>
      <c r="C10" s="300">
        <v>3</v>
      </c>
      <c r="D10" s="549">
        <v>0</v>
      </c>
      <c r="E10" s="300"/>
      <c r="F10" s="300"/>
      <c r="G10" s="300"/>
      <c r="H10" s="300"/>
      <c r="I10" s="300"/>
      <c r="J10" s="300"/>
      <c r="K10" s="297">
        <v>0</v>
      </c>
      <c r="L10" s="300"/>
      <c r="M10" s="297"/>
      <c r="N10" s="297"/>
      <c r="O10" s="297">
        <f t="shared" si="0"/>
        <v>0</v>
      </c>
    </row>
    <row r="11" spans="1:15" x14ac:dyDescent="0.3">
      <c r="A11" s="683" t="s">
        <v>380</v>
      </c>
      <c r="B11" s="301" t="s">
        <v>18</v>
      </c>
      <c r="C11" s="300"/>
      <c r="D11" s="549">
        <v>0</v>
      </c>
      <c r="E11" s="300"/>
      <c r="F11" s="300"/>
      <c r="G11" s="300"/>
      <c r="H11" s="300"/>
      <c r="I11" s="300"/>
      <c r="J11" s="300"/>
      <c r="K11" s="297">
        <v>0</v>
      </c>
      <c r="L11" s="300"/>
      <c r="M11" s="297"/>
      <c r="N11" s="297"/>
      <c r="O11" s="297">
        <f t="shared" si="0"/>
        <v>0</v>
      </c>
    </row>
    <row r="12" spans="1:15" x14ac:dyDescent="0.3">
      <c r="A12" s="683"/>
      <c r="B12" s="301" t="s">
        <v>19</v>
      </c>
      <c r="C12" s="300"/>
      <c r="D12" s="549">
        <v>0</v>
      </c>
      <c r="E12" s="300"/>
      <c r="F12" s="300"/>
      <c r="G12" s="300"/>
      <c r="H12" s="300"/>
      <c r="I12" s="300"/>
      <c r="J12" s="300"/>
      <c r="K12" s="297">
        <v>0</v>
      </c>
      <c r="L12" s="300"/>
      <c r="M12" s="297"/>
      <c r="N12" s="297"/>
      <c r="O12" s="297">
        <f t="shared" si="0"/>
        <v>0</v>
      </c>
    </row>
    <row r="13" spans="1:15" x14ac:dyDescent="0.3">
      <c r="A13" s="683" t="s">
        <v>379</v>
      </c>
      <c r="B13" s="301" t="s">
        <v>18</v>
      </c>
      <c r="C13" s="300">
        <f>SUM(C5,C7)</f>
        <v>5</v>
      </c>
      <c r="D13" s="549">
        <v>0</v>
      </c>
      <c r="E13" s="300"/>
      <c r="F13" s="300"/>
      <c r="G13" s="300"/>
      <c r="H13" s="300"/>
      <c r="I13" s="300"/>
      <c r="J13" s="300"/>
      <c r="K13" s="297">
        <v>0</v>
      </c>
      <c r="L13" s="300"/>
      <c r="M13" s="297"/>
      <c r="N13" s="297"/>
      <c r="O13" s="297">
        <f t="shared" si="0"/>
        <v>0</v>
      </c>
    </row>
    <row r="14" spans="1:15" x14ac:dyDescent="0.3">
      <c r="A14" s="683"/>
      <c r="B14" s="301" t="s">
        <v>19</v>
      </c>
      <c r="C14" s="300">
        <f>SUM(C6,C8,C10)</f>
        <v>9</v>
      </c>
      <c r="D14" s="549">
        <v>0</v>
      </c>
      <c r="E14" s="300"/>
      <c r="F14" s="300"/>
      <c r="G14" s="300"/>
      <c r="H14" s="300"/>
      <c r="I14" s="300"/>
      <c r="J14" s="300"/>
      <c r="K14" s="297">
        <v>0</v>
      </c>
      <c r="L14" s="300"/>
      <c r="M14" s="297"/>
      <c r="N14" s="297"/>
      <c r="O14" s="297">
        <f t="shared" si="0"/>
        <v>0</v>
      </c>
    </row>
    <row r="15" spans="1:15" ht="15" x14ac:dyDescent="0.25">
      <c r="A15" s="299" t="s">
        <v>20</v>
      </c>
      <c r="B15" s="298"/>
      <c r="C15" s="449">
        <f>SUM(C13:C14)</f>
        <v>14</v>
      </c>
      <c r="D15" s="550">
        <v>0</v>
      </c>
      <c r="E15" s="296">
        <f t="shared" ref="E15:J15" si="1">SUM(E5:E14)</f>
        <v>0</v>
      </c>
      <c r="F15" s="296">
        <f t="shared" si="1"/>
        <v>0</v>
      </c>
      <c r="G15" s="296">
        <f t="shared" si="1"/>
        <v>0</v>
      </c>
      <c r="H15" s="296">
        <f t="shared" si="1"/>
        <v>0</v>
      </c>
      <c r="I15" s="296">
        <f t="shared" si="1"/>
        <v>0</v>
      </c>
      <c r="J15" s="296">
        <f t="shared" si="1"/>
        <v>0</v>
      </c>
      <c r="K15" s="297">
        <v>0</v>
      </c>
      <c r="L15" s="296"/>
      <c r="M15" s="296"/>
      <c r="N15" s="296"/>
      <c r="O15" s="296">
        <f>SUM(O5:O14)</f>
        <v>0</v>
      </c>
    </row>
    <row r="16" spans="1:15" ht="15" x14ac:dyDescent="0.25">
      <c r="A16" s="681"/>
      <c r="B16" s="682"/>
      <c r="C16" s="682"/>
      <c r="D16" s="682"/>
      <c r="E16" s="682"/>
      <c r="F16" s="682"/>
      <c r="G16" s="682"/>
      <c r="H16" s="682"/>
      <c r="I16" s="682"/>
      <c r="J16" s="682"/>
      <c r="K16" s="682"/>
      <c r="L16" s="682"/>
      <c r="M16" s="682"/>
      <c r="N16" s="682"/>
      <c r="O16" s="295" t="s">
        <v>378</v>
      </c>
    </row>
    <row r="18" ht="83.1" customHeight="1" x14ac:dyDescent="0.25"/>
    <row r="23" ht="77.099999999999994" customHeight="1" x14ac:dyDescent="0.3"/>
  </sheetData>
  <mergeCells count="15">
    <mergeCell ref="A16:N16"/>
    <mergeCell ref="M3:O3"/>
    <mergeCell ref="A5:A6"/>
    <mergeCell ref="A7:A8"/>
    <mergeCell ref="A9:A10"/>
    <mergeCell ref="A13:A14"/>
    <mergeCell ref="B2:B4"/>
    <mergeCell ref="A11:A12"/>
    <mergeCell ref="A1:O1"/>
    <mergeCell ref="A2:A4"/>
    <mergeCell ref="C2:C3"/>
    <mergeCell ref="D2:O2"/>
    <mergeCell ref="D3:F3"/>
    <mergeCell ref="G3:I3"/>
    <mergeCell ref="J3:L3"/>
  </mergeCells>
  <pageMargins left="0.7" right="0.7" top="0.75" bottom="0.75" header="0.3" footer="0.3"/>
  <pageSetup paperSize="8" orientation="landscape" r:id="rId1"/>
  <headerFooter>
    <oddHeader>&amp;C&amp;18Chapter 3</oddHeader>
    <oddFooter>&amp;C&amp;K06-024Municipality | CHAPTER 3 􀍴 SERVICE DELIVERY PERFORMANCE (PERFORMANCE REPORT PART I)</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C16" workbookViewId="0">
      <selection activeCell="C20" sqref="C20"/>
    </sheetView>
  </sheetViews>
  <sheetFormatPr defaultRowHeight="14.4" x14ac:dyDescent="0.3"/>
  <cols>
    <col min="1" max="1" width="34" customWidth="1"/>
    <col min="2" max="2" width="18.6640625" customWidth="1"/>
    <col min="3" max="3" width="19.33203125" customWidth="1"/>
    <col min="4" max="5" width="16.6640625" customWidth="1"/>
    <col min="6" max="6" width="19.33203125" customWidth="1"/>
    <col min="7" max="7" width="18.33203125" customWidth="1"/>
  </cols>
  <sheetData>
    <row r="1" spans="1:11" ht="15.75" x14ac:dyDescent="0.25">
      <c r="A1" s="687" t="s">
        <v>418</v>
      </c>
      <c r="B1" s="688"/>
      <c r="C1" s="688"/>
      <c r="D1" s="688"/>
      <c r="E1" s="688"/>
      <c r="F1" s="688"/>
      <c r="G1" s="689"/>
    </row>
    <row r="2" spans="1:11" ht="78" customHeight="1" x14ac:dyDescent="0.25">
      <c r="A2" s="343" t="s">
        <v>207</v>
      </c>
      <c r="B2" s="339" t="s">
        <v>417</v>
      </c>
      <c r="C2" s="342" t="s">
        <v>416</v>
      </c>
      <c r="D2" s="341" t="s">
        <v>415</v>
      </c>
      <c r="E2" s="340" t="s">
        <v>414</v>
      </c>
      <c r="F2" s="339" t="s">
        <v>413</v>
      </c>
      <c r="G2" s="338" t="s">
        <v>412</v>
      </c>
    </row>
    <row r="3" spans="1:11" ht="21.75" customHeight="1" x14ac:dyDescent="0.25">
      <c r="A3" s="336" t="s">
        <v>411</v>
      </c>
      <c r="B3" s="333"/>
      <c r="C3" s="335"/>
      <c r="D3" s="337"/>
      <c r="E3" s="334"/>
      <c r="F3" s="333"/>
      <c r="G3" s="332"/>
    </row>
    <row r="4" spans="1:11" ht="15" customHeight="1" x14ac:dyDescent="0.25">
      <c r="A4" s="331" t="s">
        <v>410</v>
      </c>
      <c r="B4" s="326">
        <v>1</v>
      </c>
      <c r="C4" s="329">
        <v>0</v>
      </c>
      <c r="D4" s="328">
        <f t="shared" ref="D4:D10" si="0">SUM(B4:C4)</f>
        <v>1</v>
      </c>
      <c r="E4" s="327">
        <v>0</v>
      </c>
      <c r="F4" s="326">
        <v>0</v>
      </c>
      <c r="G4" s="325">
        <v>0</v>
      </c>
    </row>
    <row r="5" spans="1:11" ht="15" customHeight="1" x14ac:dyDescent="0.25">
      <c r="A5" s="331" t="s">
        <v>409</v>
      </c>
      <c r="B5" s="326">
        <v>1</v>
      </c>
      <c r="C5" s="329">
        <v>0</v>
      </c>
      <c r="D5" s="328">
        <f t="shared" si="0"/>
        <v>1</v>
      </c>
      <c r="E5" s="327">
        <v>0</v>
      </c>
      <c r="F5" s="326">
        <v>1</v>
      </c>
      <c r="G5" s="325">
        <v>1</v>
      </c>
    </row>
    <row r="6" spans="1:11" ht="15" customHeight="1" x14ac:dyDescent="0.25">
      <c r="A6" s="331" t="s">
        <v>408</v>
      </c>
      <c r="B6" s="326">
        <v>2</v>
      </c>
      <c r="C6" s="329">
        <v>0</v>
      </c>
      <c r="D6" s="328">
        <f t="shared" si="0"/>
        <v>2</v>
      </c>
      <c r="E6" s="327">
        <v>0</v>
      </c>
      <c r="F6" s="326">
        <v>0</v>
      </c>
      <c r="G6" s="325">
        <v>0</v>
      </c>
    </row>
    <row r="7" spans="1:11" ht="15" customHeight="1" x14ac:dyDescent="0.25">
      <c r="A7" s="331" t="s">
        <v>407</v>
      </c>
      <c r="B7" s="326">
        <v>13</v>
      </c>
      <c r="C7" s="329">
        <v>0</v>
      </c>
      <c r="D7" s="328">
        <f t="shared" si="0"/>
        <v>13</v>
      </c>
      <c r="E7" s="327">
        <v>0</v>
      </c>
      <c r="F7" s="326">
        <v>0</v>
      </c>
      <c r="G7" s="325">
        <v>0</v>
      </c>
    </row>
    <row r="8" spans="1:11" ht="24" customHeight="1" x14ac:dyDescent="0.25">
      <c r="A8" s="336" t="s">
        <v>406</v>
      </c>
      <c r="B8" s="540">
        <v>1</v>
      </c>
      <c r="C8" s="541">
        <v>0</v>
      </c>
      <c r="D8" s="542">
        <f t="shared" si="0"/>
        <v>1</v>
      </c>
      <c r="E8" s="334"/>
      <c r="F8" s="333"/>
      <c r="G8" s="332"/>
    </row>
    <row r="9" spans="1:11" ht="15" customHeight="1" x14ac:dyDescent="0.25">
      <c r="A9" s="331" t="s">
        <v>405</v>
      </c>
      <c r="B9" s="326">
        <v>0</v>
      </c>
      <c r="C9" s="329">
        <v>0</v>
      </c>
      <c r="D9" s="328">
        <f t="shared" si="0"/>
        <v>0</v>
      </c>
      <c r="E9" s="327">
        <v>0</v>
      </c>
      <c r="F9" s="326">
        <v>0</v>
      </c>
      <c r="G9" s="325">
        <v>0</v>
      </c>
    </row>
    <row r="10" spans="1:11" ht="15" customHeight="1" thickBot="1" x14ac:dyDescent="0.3">
      <c r="A10" s="330" t="s">
        <v>404</v>
      </c>
      <c r="B10" s="326">
        <v>0</v>
      </c>
      <c r="C10" s="329">
        <v>0</v>
      </c>
      <c r="D10" s="328">
        <f t="shared" si="0"/>
        <v>0</v>
      </c>
      <c r="E10" s="327">
        <v>0</v>
      </c>
      <c r="F10" s="326">
        <v>0</v>
      </c>
      <c r="G10" s="325">
        <v>0</v>
      </c>
    </row>
    <row r="11" spans="1:11" ht="15" x14ac:dyDescent="0.25">
      <c r="A11" s="324" t="s">
        <v>403</v>
      </c>
      <c r="B11" s="320">
        <f>SUM(B4:B10)</f>
        <v>18</v>
      </c>
      <c r="C11" s="323">
        <f>SUM(C4:C10)</f>
        <v>0</v>
      </c>
      <c r="D11" s="322">
        <f>SUM(D4:D10)</f>
        <v>18</v>
      </c>
      <c r="E11" s="321">
        <v>0</v>
      </c>
      <c r="F11" s="320">
        <f>SUM(F4:F10)</f>
        <v>1</v>
      </c>
      <c r="G11" s="319">
        <v>1</v>
      </c>
    </row>
    <row r="12" spans="1:11" ht="15" x14ac:dyDescent="0.25">
      <c r="A12" s="690" t="s">
        <v>402</v>
      </c>
      <c r="B12" s="691"/>
      <c r="C12" s="691"/>
      <c r="D12" s="691"/>
      <c r="E12" s="691"/>
      <c r="F12" s="691"/>
      <c r="G12" s="318" t="s">
        <v>401</v>
      </c>
    </row>
    <row r="14" spans="1:11" ht="15.75" x14ac:dyDescent="0.25">
      <c r="A14" s="626" t="s">
        <v>400</v>
      </c>
      <c r="B14" s="692"/>
      <c r="C14" s="692"/>
      <c r="D14" s="692"/>
      <c r="E14" s="692"/>
      <c r="F14" s="692"/>
      <c r="G14" s="692"/>
      <c r="H14" s="692"/>
      <c r="I14" s="692"/>
      <c r="J14" s="692"/>
      <c r="K14" s="693"/>
    </row>
    <row r="15" spans="1:11" ht="15.75" x14ac:dyDescent="0.25">
      <c r="A15" s="694" t="s">
        <v>96</v>
      </c>
      <c r="B15" s="695"/>
      <c r="C15" s="695"/>
      <c r="D15" s="695"/>
      <c r="E15" s="695"/>
      <c r="F15" s="695"/>
      <c r="G15" s="695"/>
      <c r="H15" s="695"/>
      <c r="I15" s="695"/>
      <c r="J15" s="695"/>
      <c r="K15" s="696"/>
    </row>
    <row r="16" spans="1:11" x14ac:dyDescent="0.3">
      <c r="A16" s="697" t="s">
        <v>386</v>
      </c>
      <c r="B16" s="697" t="s">
        <v>375</v>
      </c>
      <c r="C16" s="699" t="s">
        <v>399</v>
      </c>
      <c r="D16" s="701">
        <f t="shared" ref="D16" si="1">SUM(C20,C24,C26,C28,C30,C32,C34,C36)</f>
        <v>14</v>
      </c>
      <c r="E16" s="701"/>
      <c r="F16" s="701"/>
      <c r="G16" s="701"/>
      <c r="H16" s="701"/>
      <c r="I16" s="701"/>
      <c r="J16" s="701"/>
      <c r="K16" s="701"/>
    </row>
    <row r="17" spans="1:11" ht="23.25" customHeight="1" x14ac:dyDescent="0.3">
      <c r="A17" s="698"/>
      <c r="B17" s="698"/>
      <c r="C17" s="700"/>
      <c r="D17" s="702" t="s">
        <v>385</v>
      </c>
      <c r="E17" s="702"/>
      <c r="F17" s="702" t="s">
        <v>384</v>
      </c>
      <c r="G17" s="702"/>
      <c r="H17" s="702" t="s">
        <v>383</v>
      </c>
      <c r="I17" s="702"/>
      <c r="J17" s="702" t="s">
        <v>398</v>
      </c>
      <c r="K17" s="702"/>
    </row>
    <row r="18" spans="1:11" ht="24" x14ac:dyDescent="0.3">
      <c r="A18" s="698"/>
      <c r="B18" s="698"/>
      <c r="C18" s="317" t="s">
        <v>123</v>
      </c>
      <c r="D18" s="317" t="s">
        <v>95</v>
      </c>
      <c r="E18" s="317" t="s">
        <v>89</v>
      </c>
      <c r="F18" s="317" t="s">
        <v>95</v>
      </c>
      <c r="G18" s="317" t="s">
        <v>89</v>
      </c>
      <c r="H18" s="317" t="s">
        <v>95</v>
      </c>
      <c r="I18" s="317" t="s">
        <v>89</v>
      </c>
      <c r="J18" s="317" t="s">
        <v>95</v>
      </c>
      <c r="K18" s="317" t="s">
        <v>89</v>
      </c>
    </row>
    <row r="19" spans="1:11" x14ac:dyDescent="0.3">
      <c r="A19" s="686" t="s">
        <v>397</v>
      </c>
      <c r="B19" s="316" t="s">
        <v>18</v>
      </c>
      <c r="C19" s="543">
        <v>1</v>
      </c>
      <c r="D19" s="313">
        <v>0</v>
      </c>
      <c r="E19" s="313">
        <v>0</v>
      </c>
      <c r="F19" s="314">
        <v>0</v>
      </c>
      <c r="G19" s="313">
        <v>0</v>
      </c>
      <c r="H19" s="313">
        <v>0</v>
      </c>
      <c r="I19" s="313">
        <v>0</v>
      </c>
      <c r="J19" s="312">
        <v>0</v>
      </c>
      <c r="K19" s="312">
        <v>0</v>
      </c>
    </row>
    <row r="20" spans="1:11" x14ac:dyDescent="0.3">
      <c r="A20" s="686"/>
      <c r="B20" s="316" t="s">
        <v>19</v>
      </c>
      <c r="C20" s="543">
        <v>2</v>
      </c>
      <c r="D20" s="313">
        <v>0</v>
      </c>
      <c r="E20" s="313">
        <v>0</v>
      </c>
      <c r="F20" s="314">
        <v>0</v>
      </c>
      <c r="G20" s="313">
        <v>0</v>
      </c>
      <c r="H20" s="313">
        <v>0</v>
      </c>
      <c r="I20" s="313">
        <v>0</v>
      </c>
      <c r="J20" s="312">
        <v>0</v>
      </c>
      <c r="K20" s="312">
        <v>0</v>
      </c>
    </row>
    <row r="21" spans="1:11" x14ac:dyDescent="0.3">
      <c r="A21" s="686" t="s">
        <v>396</v>
      </c>
      <c r="B21" s="316" t="s">
        <v>18</v>
      </c>
      <c r="C21" s="312"/>
      <c r="D21" s="313">
        <v>0</v>
      </c>
      <c r="E21" s="313">
        <v>0</v>
      </c>
      <c r="F21" s="314">
        <v>0</v>
      </c>
      <c r="G21" s="313">
        <v>0</v>
      </c>
      <c r="H21" s="313">
        <v>0</v>
      </c>
      <c r="I21" s="313">
        <v>0</v>
      </c>
      <c r="J21" s="312">
        <v>0</v>
      </c>
      <c r="K21" s="312">
        <v>0</v>
      </c>
    </row>
    <row r="22" spans="1:11" x14ac:dyDescent="0.3">
      <c r="A22" s="686"/>
      <c r="B22" s="316" t="s">
        <v>19</v>
      </c>
      <c r="C22" s="312">
        <v>2</v>
      </c>
      <c r="D22" s="313">
        <v>0</v>
      </c>
      <c r="E22" s="313">
        <v>0</v>
      </c>
      <c r="F22" s="314">
        <v>0</v>
      </c>
      <c r="G22" s="313">
        <v>0</v>
      </c>
      <c r="H22" s="313">
        <v>0</v>
      </c>
      <c r="I22" s="313">
        <v>0</v>
      </c>
      <c r="J22" s="312">
        <v>0</v>
      </c>
      <c r="K22" s="312">
        <v>0</v>
      </c>
    </row>
    <row r="23" spans="1:11" x14ac:dyDescent="0.3">
      <c r="A23" s="686" t="s">
        <v>380</v>
      </c>
      <c r="B23" s="316" t="s">
        <v>18</v>
      </c>
      <c r="C23" s="312">
        <v>0</v>
      </c>
      <c r="D23" s="313">
        <v>0</v>
      </c>
      <c r="E23" s="313">
        <v>0</v>
      </c>
      <c r="F23" s="314">
        <v>0</v>
      </c>
      <c r="G23" s="313">
        <v>0</v>
      </c>
      <c r="H23" s="313">
        <v>0</v>
      </c>
      <c r="I23" s="313">
        <v>0</v>
      </c>
      <c r="J23" s="312">
        <v>0</v>
      </c>
      <c r="K23" s="312">
        <v>0</v>
      </c>
    </row>
    <row r="24" spans="1:11" x14ac:dyDescent="0.3">
      <c r="A24" s="686"/>
      <c r="B24" s="316" t="s">
        <v>19</v>
      </c>
      <c r="C24" s="312">
        <v>0</v>
      </c>
      <c r="D24" s="313">
        <v>0</v>
      </c>
      <c r="E24" s="313">
        <v>0</v>
      </c>
      <c r="F24" s="314">
        <v>0</v>
      </c>
      <c r="G24" s="313">
        <v>0</v>
      </c>
      <c r="H24" s="313">
        <v>0</v>
      </c>
      <c r="I24" s="313">
        <v>0</v>
      </c>
      <c r="J24" s="312">
        <v>0</v>
      </c>
      <c r="K24" s="312">
        <v>0</v>
      </c>
    </row>
    <row r="25" spans="1:11" x14ac:dyDescent="0.3">
      <c r="A25" s="686" t="s">
        <v>381</v>
      </c>
      <c r="B25" s="316" t="s">
        <v>18</v>
      </c>
      <c r="C25" s="312">
        <v>0</v>
      </c>
      <c r="D25" s="313">
        <v>0</v>
      </c>
      <c r="E25" s="313">
        <v>0</v>
      </c>
      <c r="F25" s="314">
        <v>0</v>
      </c>
      <c r="G25" s="313">
        <v>0</v>
      </c>
      <c r="H25" s="313">
        <v>0</v>
      </c>
      <c r="I25" s="313">
        <v>0</v>
      </c>
      <c r="J25" s="312">
        <v>0</v>
      </c>
      <c r="K25" s="312">
        <v>0</v>
      </c>
    </row>
    <row r="26" spans="1:11" x14ac:dyDescent="0.3">
      <c r="A26" s="686"/>
      <c r="B26" s="316" t="s">
        <v>19</v>
      </c>
      <c r="C26" s="312">
        <v>3</v>
      </c>
      <c r="D26" s="313">
        <v>0</v>
      </c>
      <c r="E26" s="313">
        <v>0</v>
      </c>
      <c r="F26" s="314">
        <v>0</v>
      </c>
      <c r="G26" s="313">
        <v>0</v>
      </c>
      <c r="H26" s="313">
        <v>0</v>
      </c>
      <c r="I26" s="313">
        <v>0</v>
      </c>
      <c r="J26" s="312">
        <v>0</v>
      </c>
      <c r="K26" s="312">
        <v>0</v>
      </c>
    </row>
    <row r="27" spans="1:11" x14ac:dyDescent="0.3">
      <c r="A27" s="686" t="s">
        <v>395</v>
      </c>
      <c r="B27" s="316" t="s">
        <v>18</v>
      </c>
      <c r="C27" s="312">
        <v>7</v>
      </c>
      <c r="D27" s="313">
        <v>0</v>
      </c>
      <c r="E27" s="313">
        <v>0</v>
      </c>
      <c r="F27" s="314">
        <v>0</v>
      </c>
      <c r="G27" s="313">
        <v>0</v>
      </c>
      <c r="H27" s="313">
        <v>0</v>
      </c>
      <c r="I27" s="313">
        <v>0</v>
      </c>
      <c r="J27" s="312">
        <v>0</v>
      </c>
      <c r="K27" s="312">
        <v>0</v>
      </c>
    </row>
    <row r="28" spans="1:11" x14ac:dyDescent="0.3">
      <c r="A28" s="686"/>
      <c r="B28" s="316" t="s">
        <v>19</v>
      </c>
      <c r="C28" s="312">
        <v>1</v>
      </c>
      <c r="D28" s="313">
        <v>0</v>
      </c>
      <c r="E28" s="313">
        <v>0</v>
      </c>
      <c r="F28" s="314">
        <v>0</v>
      </c>
      <c r="G28" s="313">
        <v>0</v>
      </c>
      <c r="H28" s="313">
        <v>0</v>
      </c>
      <c r="I28" s="313">
        <v>0</v>
      </c>
      <c r="J28" s="312">
        <v>0</v>
      </c>
      <c r="K28" s="312">
        <v>0</v>
      </c>
    </row>
    <row r="29" spans="1:11" x14ac:dyDescent="0.3">
      <c r="A29" s="686" t="s">
        <v>394</v>
      </c>
      <c r="B29" s="316" t="s">
        <v>18</v>
      </c>
      <c r="C29" s="312">
        <v>0</v>
      </c>
      <c r="D29" s="313">
        <v>0</v>
      </c>
      <c r="E29" s="313">
        <v>0</v>
      </c>
      <c r="F29" s="314">
        <v>0</v>
      </c>
      <c r="G29" s="313">
        <v>0</v>
      </c>
      <c r="H29" s="313">
        <v>0</v>
      </c>
      <c r="I29" s="313">
        <v>0</v>
      </c>
      <c r="J29" s="312">
        <v>0</v>
      </c>
      <c r="K29" s="312">
        <v>0</v>
      </c>
    </row>
    <row r="30" spans="1:11" x14ac:dyDescent="0.3">
      <c r="A30" s="686"/>
      <c r="B30" s="316" t="s">
        <v>19</v>
      </c>
      <c r="C30" s="312">
        <v>0</v>
      </c>
      <c r="D30" s="313">
        <v>0</v>
      </c>
      <c r="E30" s="313">
        <v>0</v>
      </c>
      <c r="F30" s="314">
        <v>0</v>
      </c>
      <c r="G30" s="313">
        <v>0</v>
      </c>
      <c r="H30" s="313">
        <v>0</v>
      </c>
      <c r="I30" s="313">
        <v>0</v>
      </c>
      <c r="J30" s="312">
        <v>0</v>
      </c>
      <c r="K30" s="312">
        <v>0</v>
      </c>
    </row>
    <row r="31" spans="1:11" x14ac:dyDescent="0.3">
      <c r="A31" s="686" t="s">
        <v>393</v>
      </c>
      <c r="B31" s="316" t="s">
        <v>18</v>
      </c>
      <c r="C31" s="312">
        <v>0</v>
      </c>
      <c r="D31" s="313">
        <v>0</v>
      </c>
      <c r="E31" s="313">
        <v>0</v>
      </c>
      <c r="F31" s="314">
        <v>0</v>
      </c>
      <c r="G31" s="313">
        <v>0</v>
      </c>
      <c r="H31" s="313">
        <v>0</v>
      </c>
      <c r="I31" s="313">
        <v>0</v>
      </c>
      <c r="J31" s="312">
        <v>0</v>
      </c>
      <c r="K31" s="312">
        <v>0</v>
      </c>
    </row>
    <row r="32" spans="1:11" x14ac:dyDescent="0.3">
      <c r="A32" s="686"/>
      <c r="B32" s="316" t="s">
        <v>19</v>
      </c>
      <c r="C32" s="312">
        <v>0</v>
      </c>
      <c r="D32" s="313">
        <v>0</v>
      </c>
      <c r="E32" s="313">
        <v>0</v>
      </c>
      <c r="F32" s="314">
        <v>0</v>
      </c>
      <c r="G32" s="313">
        <v>0</v>
      </c>
      <c r="H32" s="313">
        <v>0</v>
      </c>
      <c r="I32" s="313">
        <v>0</v>
      </c>
      <c r="J32" s="312">
        <v>0</v>
      </c>
      <c r="K32" s="312">
        <v>0</v>
      </c>
    </row>
    <row r="33" spans="1:11" x14ac:dyDescent="0.3">
      <c r="A33" s="686" t="s">
        <v>392</v>
      </c>
      <c r="B33" s="316" t="s">
        <v>18</v>
      </c>
      <c r="C33" s="312">
        <v>0</v>
      </c>
      <c r="D33" s="313">
        <v>0</v>
      </c>
      <c r="E33" s="313">
        <v>0</v>
      </c>
      <c r="F33" s="314">
        <v>0</v>
      </c>
      <c r="G33" s="313">
        <v>0</v>
      </c>
      <c r="H33" s="313">
        <v>0</v>
      </c>
      <c r="I33" s="313">
        <v>0</v>
      </c>
      <c r="J33" s="312">
        <v>0</v>
      </c>
      <c r="K33" s="312">
        <v>0</v>
      </c>
    </row>
    <row r="34" spans="1:11" x14ac:dyDescent="0.3">
      <c r="A34" s="686"/>
      <c r="B34" s="316" t="s">
        <v>19</v>
      </c>
      <c r="C34" s="312">
        <v>0</v>
      </c>
      <c r="D34" s="313">
        <v>0</v>
      </c>
      <c r="E34" s="313">
        <v>0</v>
      </c>
      <c r="F34" s="314">
        <v>0</v>
      </c>
      <c r="G34" s="313">
        <v>0</v>
      </c>
      <c r="H34" s="313">
        <v>0</v>
      </c>
      <c r="I34" s="313">
        <v>0</v>
      </c>
      <c r="J34" s="312">
        <v>0</v>
      </c>
      <c r="K34" s="312">
        <v>0</v>
      </c>
    </row>
    <row r="35" spans="1:11" x14ac:dyDescent="0.3">
      <c r="A35" s="686" t="s">
        <v>379</v>
      </c>
      <c r="B35" s="316" t="s">
        <v>18</v>
      </c>
      <c r="C35" s="315">
        <v>8</v>
      </c>
      <c r="D35" s="313">
        <v>0</v>
      </c>
      <c r="E35" s="313">
        <v>0</v>
      </c>
      <c r="F35" s="314">
        <v>0</v>
      </c>
      <c r="G35" s="313">
        <v>0</v>
      </c>
      <c r="H35" s="313">
        <v>0</v>
      </c>
      <c r="I35" s="313">
        <v>0</v>
      </c>
      <c r="J35" s="312">
        <v>0</v>
      </c>
      <c r="K35" s="312">
        <v>0</v>
      </c>
    </row>
    <row r="36" spans="1:11" x14ac:dyDescent="0.3">
      <c r="A36" s="686"/>
      <c r="B36" s="316" t="s">
        <v>19</v>
      </c>
      <c r="C36" s="315">
        <f>SUM(C20,C22,C26,C28)</f>
        <v>8</v>
      </c>
      <c r="D36" s="313">
        <v>0</v>
      </c>
      <c r="E36" s="313">
        <v>0</v>
      </c>
      <c r="F36" s="314">
        <v>0</v>
      </c>
      <c r="G36" s="313">
        <v>0</v>
      </c>
      <c r="H36" s="313">
        <v>0</v>
      </c>
      <c r="I36" s="313">
        <v>0</v>
      </c>
      <c r="J36" s="312">
        <v>0</v>
      </c>
      <c r="K36" s="312">
        <v>0</v>
      </c>
    </row>
    <row r="37" spans="1:11" ht="15" x14ac:dyDescent="0.25">
      <c r="A37" s="311" t="s">
        <v>20</v>
      </c>
      <c r="B37" s="310"/>
      <c r="C37" s="443"/>
      <c r="D37" s="310">
        <f t="shared" ref="D37:I37" si="2">SUM(D19:D36)</f>
        <v>0</v>
      </c>
      <c r="E37" s="310">
        <f t="shared" si="2"/>
        <v>0</v>
      </c>
      <c r="F37" s="310">
        <f t="shared" si="2"/>
        <v>0</v>
      </c>
      <c r="G37" s="310">
        <f t="shared" si="2"/>
        <v>0</v>
      </c>
      <c r="H37" s="310">
        <f t="shared" si="2"/>
        <v>0</v>
      </c>
      <c r="I37" s="310">
        <f t="shared" si="2"/>
        <v>0</v>
      </c>
      <c r="J37" s="309" t="str">
        <f>IF(SUM(D37,F37,H37)=0,"",SUM(D37,F37,H37))</f>
        <v/>
      </c>
      <c r="K37" s="309" t="str">
        <f>IF(SUM(E37,G37,I37)=0,"",SUM(E37,G37,I37))</f>
        <v/>
      </c>
    </row>
    <row r="38" spans="1:11" x14ac:dyDescent="0.3">
      <c r="A38" s="684" t="s">
        <v>391</v>
      </c>
      <c r="B38" s="685"/>
      <c r="C38" s="685"/>
      <c r="D38" s="685"/>
      <c r="E38" s="685"/>
      <c r="F38" s="685"/>
      <c r="G38" s="685"/>
      <c r="H38" s="685"/>
      <c r="I38" s="685"/>
      <c r="J38" s="308" t="s">
        <v>390</v>
      </c>
      <c r="K38" s="307" t="s">
        <v>389</v>
      </c>
    </row>
    <row r="39" spans="1:11" x14ac:dyDescent="0.3">
      <c r="A39" s="684"/>
      <c r="B39" s="685"/>
      <c r="C39" s="685"/>
      <c r="D39" s="685"/>
      <c r="E39" s="685"/>
      <c r="F39" s="685"/>
      <c r="G39" s="685"/>
      <c r="H39" s="685"/>
      <c r="I39" s="685"/>
      <c r="J39" s="685"/>
      <c r="K39" s="306" t="s">
        <v>388</v>
      </c>
    </row>
  </sheetData>
  <mergeCells count="23">
    <mergeCell ref="A23:A24"/>
    <mergeCell ref="A25:A26"/>
    <mergeCell ref="A1:G1"/>
    <mergeCell ref="A12:F12"/>
    <mergeCell ref="A14:K14"/>
    <mergeCell ref="A15:K15"/>
    <mergeCell ref="A16:A18"/>
    <mergeCell ref="B16:B18"/>
    <mergeCell ref="C16:C17"/>
    <mergeCell ref="D16:K16"/>
    <mergeCell ref="D17:E17"/>
    <mergeCell ref="F17:G17"/>
    <mergeCell ref="H17:I17"/>
    <mergeCell ref="J17:K17"/>
    <mergeCell ref="A19:A20"/>
    <mergeCell ref="A21:A22"/>
    <mergeCell ref="A39:J39"/>
    <mergeCell ref="A27:A28"/>
    <mergeCell ref="A29:A30"/>
    <mergeCell ref="A31:A32"/>
    <mergeCell ref="A33:A34"/>
    <mergeCell ref="A35:A36"/>
    <mergeCell ref="A38:I38"/>
  </mergeCells>
  <dataValidations count="1">
    <dataValidation type="whole" allowBlank="1" showErrorMessage="1" error="Enter a whole number" sqref="B4:G7 B9:G10">
      <formula1>0</formula1>
      <formula2>999999</formula2>
    </dataValidation>
  </dataValidations>
  <pageMargins left="0.7" right="0.7" top="0.75" bottom="0.75" header="0.3" footer="0.3"/>
  <pageSetup paperSize="8" orientation="landscape" r:id="rId1"/>
  <headerFooter>
    <oddHeader>&amp;C&amp;18Chapter 4</oddHeader>
    <oddFooter>&amp;C&amp;K06-024Municipality | (PERFORMANCE REPORT PART II)</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7:I48"/>
  <sheetViews>
    <sheetView workbookViewId="0">
      <selection activeCell="G47" sqref="G47"/>
    </sheetView>
  </sheetViews>
  <sheetFormatPr defaultRowHeight="14.4" x14ac:dyDescent="0.3"/>
  <cols>
    <col min="1" max="1" width="35.88671875" customWidth="1"/>
    <col min="2" max="2" width="17" customWidth="1"/>
    <col min="10" max="10" width="15.44140625" customWidth="1"/>
  </cols>
  <sheetData>
    <row r="27" spans="7:9" x14ac:dyDescent="0.3">
      <c r="G27" s="102" t="s">
        <v>132</v>
      </c>
      <c r="H27" s="102"/>
      <c r="I27" s="102"/>
    </row>
    <row r="41" spans="1:6" ht="40.5" customHeight="1" x14ac:dyDescent="0.3"/>
    <row r="44" spans="1:6" ht="15" thickBot="1" x14ac:dyDescent="0.35"/>
    <row r="45" spans="1:6" ht="58.2" thickTop="1" x14ac:dyDescent="0.3">
      <c r="A45" s="360"/>
      <c r="B45" s="359" t="s">
        <v>438</v>
      </c>
      <c r="C45" s="358" t="s">
        <v>95</v>
      </c>
      <c r="D45" s="357" t="s">
        <v>90</v>
      </c>
      <c r="E45" s="357" t="s">
        <v>437</v>
      </c>
      <c r="F45" s="352"/>
    </row>
    <row r="46" spans="1:6" x14ac:dyDescent="0.3">
      <c r="A46" s="356" t="s">
        <v>436</v>
      </c>
      <c r="B46" s="459">
        <f>D46/D48</f>
        <v>0.480953064202157</v>
      </c>
      <c r="C46" s="460">
        <v>14845000</v>
      </c>
      <c r="D46" s="460">
        <f>14845000+29931005</f>
        <v>44776005</v>
      </c>
      <c r="E46" s="460">
        <v>41120023</v>
      </c>
    </row>
    <row r="47" spans="1:6" x14ac:dyDescent="0.3">
      <c r="A47" s="356" t="s">
        <v>435</v>
      </c>
      <c r="B47" s="461">
        <f>D47/D48</f>
        <v>0.519046935797843</v>
      </c>
      <c r="C47" s="460">
        <v>48322487</v>
      </c>
      <c r="D47" s="460">
        <v>48322487</v>
      </c>
      <c r="E47" s="460">
        <v>80402337</v>
      </c>
    </row>
    <row r="48" spans="1:6" x14ac:dyDescent="0.3">
      <c r="A48" s="353" t="s">
        <v>434</v>
      </c>
      <c r="B48" s="462"/>
      <c r="C48" s="463">
        <f>SUM(C46:C47)</f>
        <v>63167487</v>
      </c>
      <c r="D48" s="463">
        <f>SUM(D46:D47)</f>
        <v>93098492</v>
      </c>
      <c r="E48" s="463">
        <f>SUM(E46:E47)</f>
        <v>121522360</v>
      </c>
      <c r="F48" s="352"/>
    </row>
  </sheetData>
  <pageMargins left="0.70866141732283472" right="0.70866141732283472" top="0.74803149606299213" bottom="0.74803149606299213" header="0.31496062992125984" footer="0.31496062992125984"/>
  <pageSetup orientation="portrait" horizontalDpi="300" verticalDpi="300" r:id="rId1"/>
  <headerFooter>
    <oddHeader>&amp;C&amp;18Chapter 5</oddHeader>
    <oddFooter>&amp;C&amp;K06-021Municipality | CHAPTER 5 􀍴 FINANCIAL PERFORMANCE</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9"/>
  <sheetViews>
    <sheetView topLeftCell="A9" zoomScale="110" zoomScaleNormal="110" workbookViewId="0">
      <selection activeCell="I27" sqref="I27"/>
    </sheetView>
  </sheetViews>
  <sheetFormatPr defaultRowHeight="14.4" x14ac:dyDescent="0.3"/>
  <cols>
    <col min="1" max="1" width="18.33203125" customWidth="1"/>
    <col min="2" max="2" width="11" customWidth="1"/>
    <col min="3" max="3" width="10.44140625" customWidth="1"/>
    <col min="4" max="4" width="11.44140625" customWidth="1"/>
    <col min="5" max="5" width="10.44140625" bestFit="1" customWidth="1"/>
    <col min="6" max="6" width="10.6640625" customWidth="1"/>
    <col min="7" max="7" width="27.6640625" customWidth="1"/>
  </cols>
  <sheetData>
    <row r="1" spans="1:10" ht="15" customHeight="1" x14ac:dyDescent="0.25"/>
    <row r="2" spans="1:10" ht="15" customHeight="1" x14ac:dyDescent="0.25"/>
    <row r="3" spans="1:10" ht="15" customHeight="1" x14ac:dyDescent="0.25"/>
    <row r="4" spans="1:10" ht="15" customHeight="1" x14ac:dyDescent="0.25"/>
    <row r="5" spans="1:10" ht="15" customHeight="1" x14ac:dyDescent="0.25"/>
    <row r="6" spans="1:10" ht="15" customHeight="1" x14ac:dyDescent="0.25"/>
    <row r="7" spans="1:10" ht="15" customHeight="1" x14ac:dyDescent="0.25"/>
    <row r="8" spans="1:10" ht="15" customHeight="1" x14ac:dyDescent="0.25"/>
    <row r="9" spans="1:10" ht="15" customHeight="1" x14ac:dyDescent="0.25"/>
    <row r="10" spans="1:10" ht="15" customHeight="1" x14ac:dyDescent="0.25"/>
    <row r="11" spans="1:10" ht="15" customHeight="1" x14ac:dyDescent="0.25">
      <c r="A11" s="587" t="s">
        <v>433</v>
      </c>
      <c r="B11" s="587"/>
      <c r="C11" s="587"/>
      <c r="D11" s="587"/>
      <c r="E11" s="587"/>
      <c r="F11" s="587"/>
      <c r="G11" s="587"/>
    </row>
    <row r="12" spans="1:10" ht="75" customHeight="1" x14ac:dyDescent="0.25">
      <c r="A12" s="351" t="s">
        <v>432</v>
      </c>
      <c r="B12" s="350" t="s">
        <v>606</v>
      </c>
      <c r="C12" s="350" t="s">
        <v>607</v>
      </c>
      <c r="D12" s="351" t="s">
        <v>608</v>
      </c>
      <c r="E12" s="351" t="s">
        <v>431</v>
      </c>
      <c r="F12" s="351" t="s">
        <v>430</v>
      </c>
      <c r="G12" s="350" t="s">
        <v>429</v>
      </c>
      <c r="H12" s="102" t="s">
        <v>132</v>
      </c>
      <c r="I12" s="102"/>
      <c r="J12" s="102"/>
    </row>
    <row r="13" spans="1:10" ht="15" customHeight="1" x14ac:dyDescent="0.25">
      <c r="A13" s="703" t="s">
        <v>428</v>
      </c>
      <c r="B13" s="704"/>
      <c r="C13" s="704"/>
      <c r="D13" s="704"/>
      <c r="E13" s="704"/>
      <c r="F13" s="704"/>
      <c r="G13" s="705"/>
    </row>
    <row r="14" spans="1:10" ht="15" customHeight="1" x14ac:dyDescent="0.25">
      <c r="A14" s="347" t="s">
        <v>427</v>
      </c>
      <c r="B14" s="349">
        <v>462735</v>
      </c>
      <c r="C14" s="349">
        <f>B14/0.6*0.4</f>
        <v>308490</v>
      </c>
      <c r="E14" s="348">
        <v>40360</v>
      </c>
      <c r="F14" s="348">
        <v>40724</v>
      </c>
      <c r="G14" s="347" t="s">
        <v>426</v>
      </c>
    </row>
    <row r="15" spans="1:10" ht="15" customHeight="1" x14ac:dyDescent="0.25">
      <c r="A15" s="703" t="s">
        <v>425</v>
      </c>
      <c r="B15" s="704"/>
      <c r="C15" s="704"/>
      <c r="D15" s="704"/>
      <c r="E15" s="704"/>
      <c r="F15" s="704"/>
      <c r="G15" s="705"/>
    </row>
    <row r="16" spans="1:10" ht="15" customHeight="1" x14ac:dyDescent="0.25">
      <c r="A16" s="347" t="s">
        <v>424</v>
      </c>
      <c r="B16" s="349">
        <v>751883</v>
      </c>
      <c r="C16" s="349">
        <v>600000</v>
      </c>
      <c r="E16" s="348">
        <v>40360</v>
      </c>
      <c r="F16" s="348">
        <v>40724</v>
      </c>
      <c r="G16" s="347" t="s">
        <v>421</v>
      </c>
    </row>
    <row r="17" spans="1:7" ht="15" customHeight="1" x14ac:dyDescent="0.25">
      <c r="A17" s="703" t="s">
        <v>423</v>
      </c>
      <c r="B17" s="704"/>
      <c r="C17" s="704"/>
      <c r="D17" s="704"/>
      <c r="E17" s="704"/>
      <c r="F17" s="704"/>
      <c r="G17" s="705"/>
    </row>
    <row r="18" spans="1:7" ht="15" customHeight="1" x14ac:dyDescent="0.25">
      <c r="A18" s="347" t="s">
        <v>422</v>
      </c>
      <c r="B18" s="349">
        <v>504000</v>
      </c>
      <c r="C18" s="349">
        <v>400000</v>
      </c>
      <c r="E18" s="348">
        <v>40360</v>
      </c>
      <c r="F18" s="348">
        <v>40724</v>
      </c>
      <c r="G18" s="347" t="s">
        <v>421</v>
      </c>
    </row>
    <row r="19" spans="1:7" ht="15" customHeight="1" x14ac:dyDescent="0.25">
      <c r="A19" s="706" t="s">
        <v>420</v>
      </c>
      <c r="B19" s="707"/>
      <c r="C19" s="707"/>
      <c r="D19" s="707"/>
      <c r="E19" s="707"/>
      <c r="F19" s="707"/>
      <c r="G19" s="346" t="s">
        <v>419</v>
      </c>
    </row>
    <row r="20" spans="1:7" ht="15" customHeight="1" x14ac:dyDescent="0.25">
      <c r="A20" s="345"/>
      <c r="B20" s="345"/>
      <c r="C20" s="345"/>
      <c r="D20" s="345"/>
      <c r="E20" s="345"/>
      <c r="F20" s="345"/>
      <c r="G20" s="344"/>
    </row>
    <row r="21" spans="1:7" ht="15" customHeight="1" x14ac:dyDescent="0.25"/>
    <row r="22" spans="1:7" ht="15" customHeight="1" x14ac:dyDescent="0.25"/>
    <row r="23" spans="1:7" ht="15" customHeight="1" x14ac:dyDescent="0.25"/>
    <row r="24" spans="1:7" ht="13.5" customHeight="1" x14ac:dyDescent="0.25"/>
    <row r="25" spans="1:7" ht="15" customHeight="1" x14ac:dyDescent="0.25"/>
    <row r="26" spans="1:7" ht="15" customHeight="1" x14ac:dyDescent="0.3"/>
    <row r="27" spans="1:7" ht="15" customHeight="1" x14ac:dyDescent="0.3"/>
    <row r="28" spans="1:7" ht="15" customHeight="1" x14ac:dyDescent="0.3"/>
    <row r="29" spans="1:7" ht="15" customHeight="1" x14ac:dyDescent="0.3"/>
    <row r="30" spans="1:7" ht="15" customHeight="1" x14ac:dyDescent="0.3"/>
    <row r="31" spans="1:7" ht="15" customHeight="1" x14ac:dyDescent="0.3"/>
    <row r="32" spans="1:7"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sheetData>
  <mergeCells count="5">
    <mergeCell ref="A13:G13"/>
    <mergeCell ref="A15:G15"/>
    <mergeCell ref="A17:G17"/>
    <mergeCell ref="A19:F19"/>
    <mergeCell ref="A11:G11"/>
  </mergeCells>
  <pageMargins left="0.70866141732283505" right="0.43307086614173201" top="0.74803149606299202" bottom="0.74803149606299202" header="0.31496062992126" footer="0.31496062992126"/>
  <pageSetup paperSize="9" scale="91" orientation="portrait" r:id="rId1"/>
  <headerFooter>
    <oddHeader>&amp;C&amp;18Chapter 5</oddHeader>
    <oddFooter>&amp;C&amp;K06-023Municipality | CHAPTER 5 􀍴 FINANCIAL PERFORMANCE</oddFooter>
  </headerFooter>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6:H71"/>
  <sheetViews>
    <sheetView topLeftCell="A31" workbookViewId="0">
      <selection activeCell="B50" sqref="B50:E54"/>
    </sheetView>
  </sheetViews>
  <sheetFormatPr defaultRowHeight="14.4" x14ac:dyDescent="0.3"/>
  <cols>
    <col min="1" max="1" width="30.88671875" bestFit="1" customWidth="1"/>
    <col min="2" max="4" width="12.6640625" customWidth="1"/>
    <col min="5" max="5" width="13.5546875" customWidth="1"/>
    <col min="6" max="7" width="11.6640625" customWidth="1"/>
  </cols>
  <sheetData>
    <row r="6" spans="1:8" ht="15" customHeight="1" x14ac:dyDescent="0.25"/>
    <row r="9" spans="1:8" ht="22.5" customHeight="1" x14ac:dyDescent="0.25"/>
    <row r="16" spans="1:8" ht="15.75" x14ac:dyDescent="0.25">
      <c r="A16" s="713" t="s">
        <v>609</v>
      </c>
      <c r="B16" s="714"/>
      <c r="C16" s="714"/>
      <c r="D16" s="714"/>
      <c r="E16" s="715"/>
      <c r="F16" s="102" t="s">
        <v>132</v>
      </c>
      <c r="G16" s="102"/>
      <c r="H16" s="102"/>
    </row>
    <row r="17" spans="1:5" ht="15" x14ac:dyDescent="0.25">
      <c r="A17" s="711" t="s">
        <v>468</v>
      </c>
      <c r="B17" s="711"/>
      <c r="C17" s="711"/>
      <c r="D17" s="711"/>
      <c r="E17" s="711"/>
    </row>
    <row r="18" spans="1:5" ht="15" x14ac:dyDescent="0.25">
      <c r="A18" s="361" t="s">
        <v>455</v>
      </c>
      <c r="B18" s="712" t="s">
        <v>467</v>
      </c>
      <c r="C18" s="712"/>
      <c r="D18" s="712"/>
      <c r="E18" s="712"/>
    </row>
    <row r="19" spans="1:5" ht="15" x14ac:dyDescent="0.25">
      <c r="A19" s="361" t="s">
        <v>207</v>
      </c>
      <c r="B19" s="712" t="s">
        <v>466</v>
      </c>
      <c r="C19" s="712"/>
      <c r="D19" s="712"/>
      <c r="E19" s="712"/>
    </row>
    <row r="20" spans="1:5" ht="15" x14ac:dyDescent="0.25">
      <c r="A20" s="361" t="s">
        <v>452</v>
      </c>
      <c r="B20" s="716" t="s">
        <v>465</v>
      </c>
      <c r="C20" s="716"/>
      <c r="D20" s="716"/>
      <c r="E20" s="716"/>
    </row>
    <row r="21" spans="1:5" ht="15" x14ac:dyDescent="0.25">
      <c r="A21" s="363" t="s">
        <v>450</v>
      </c>
      <c r="B21" s="708" t="s">
        <v>449</v>
      </c>
      <c r="C21" s="709"/>
      <c r="D21" s="709"/>
      <c r="E21" s="710"/>
    </row>
    <row r="22" spans="1:5" ht="15" x14ac:dyDescent="0.25">
      <c r="A22" s="363" t="s">
        <v>448</v>
      </c>
      <c r="B22" s="708" t="s">
        <v>464</v>
      </c>
      <c r="C22" s="709"/>
      <c r="D22" s="709"/>
      <c r="E22" s="710"/>
    </row>
    <row r="23" spans="1:5" x14ac:dyDescent="0.3">
      <c r="A23" s="717" t="s">
        <v>446</v>
      </c>
      <c r="B23" s="362" t="s">
        <v>267</v>
      </c>
      <c r="C23" s="362" t="s">
        <v>21</v>
      </c>
      <c r="D23" s="364" t="s">
        <v>264</v>
      </c>
      <c r="E23" s="444" t="s">
        <v>610</v>
      </c>
    </row>
    <row r="24" spans="1:5" x14ac:dyDescent="0.3">
      <c r="A24" s="717"/>
      <c r="B24" s="464"/>
      <c r="C24" s="464"/>
      <c r="D24" s="464">
        <f>1357000+1975000</f>
        <v>3332000</v>
      </c>
      <c r="E24" s="102"/>
    </row>
    <row r="25" spans="1:5" ht="15" x14ac:dyDescent="0.25">
      <c r="A25" s="361" t="s">
        <v>445</v>
      </c>
      <c r="B25" s="712" t="s">
        <v>444</v>
      </c>
      <c r="C25" s="712"/>
      <c r="D25" s="712"/>
      <c r="E25" s="712"/>
    </row>
    <row r="26" spans="1:5" ht="15" x14ac:dyDescent="0.25">
      <c r="A26" s="361" t="s">
        <v>443</v>
      </c>
      <c r="B26" s="712" t="s">
        <v>463</v>
      </c>
      <c r="C26" s="712"/>
      <c r="D26" s="712"/>
      <c r="E26" s="712"/>
    </row>
    <row r="27" spans="1:5" ht="15" hidden="1" x14ac:dyDescent="0.25">
      <c r="A27" s="361" t="s">
        <v>441</v>
      </c>
      <c r="B27" s="712"/>
      <c r="C27" s="712"/>
      <c r="D27" s="712"/>
      <c r="E27" s="712"/>
    </row>
    <row r="28" spans="1:5" ht="15" x14ac:dyDescent="0.25">
      <c r="A28" s="361" t="s">
        <v>440</v>
      </c>
      <c r="B28" s="712" t="s">
        <v>149</v>
      </c>
      <c r="C28" s="712"/>
      <c r="D28" s="712"/>
      <c r="E28" s="712"/>
    </row>
    <row r="29" spans="1:5" ht="15" x14ac:dyDescent="0.25">
      <c r="A29" s="55"/>
      <c r="B29" s="55"/>
      <c r="C29" s="55"/>
      <c r="D29" s="55"/>
      <c r="E29" s="55"/>
    </row>
    <row r="30" spans="1:5" ht="15" x14ac:dyDescent="0.25">
      <c r="A30" s="711" t="s">
        <v>462</v>
      </c>
      <c r="B30" s="711"/>
      <c r="C30" s="711"/>
      <c r="D30" s="711"/>
      <c r="E30" s="711"/>
    </row>
    <row r="31" spans="1:5" ht="15" x14ac:dyDescent="0.25">
      <c r="A31" s="361" t="s">
        <v>455</v>
      </c>
      <c r="B31" s="712" t="s">
        <v>461</v>
      </c>
      <c r="C31" s="712"/>
      <c r="D31" s="712"/>
      <c r="E31" s="712"/>
    </row>
    <row r="32" spans="1:5" ht="15" x14ac:dyDescent="0.25">
      <c r="A32" s="361" t="s">
        <v>207</v>
      </c>
      <c r="B32" s="712" t="s">
        <v>460</v>
      </c>
      <c r="C32" s="712"/>
      <c r="D32" s="712"/>
      <c r="E32" s="712"/>
    </row>
    <row r="33" spans="1:5" ht="15" x14ac:dyDescent="0.25">
      <c r="A33" s="361" t="s">
        <v>452</v>
      </c>
      <c r="B33" s="716" t="s">
        <v>459</v>
      </c>
      <c r="C33" s="716"/>
      <c r="D33" s="716"/>
      <c r="E33" s="712"/>
    </row>
    <row r="34" spans="1:5" ht="15" x14ac:dyDescent="0.25">
      <c r="A34" s="363" t="s">
        <v>450</v>
      </c>
      <c r="B34" s="708" t="s">
        <v>449</v>
      </c>
      <c r="C34" s="709"/>
      <c r="D34" s="709"/>
      <c r="E34" s="710"/>
    </row>
    <row r="35" spans="1:5" ht="15" x14ac:dyDescent="0.25">
      <c r="A35" s="363" t="s">
        <v>448</v>
      </c>
      <c r="B35" s="708" t="s">
        <v>447</v>
      </c>
      <c r="C35" s="709"/>
      <c r="D35" s="709"/>
      <c r="E35" s="710"/>
    </row>
    <row r="36" spans="1:5" x14ac:dyDescent="0.3">
      <c r="A36" s="717" t="s">
        <v>446</v>
      </c>
      <c r="B36" s="362" t="s">
        <v>267</v>
      </c>
      <c r="C36" s="362" t="s">
        <v>21</v>
      </c>
      <c r="D36" s="362" t="s">
        <v>264</v>
      </c>
      <c r="E36" s="362" t="s">
        <v>610</v>
      </c>
    </row>
    <row r="37" spans="1:5" x14ac:dyDescent="0.3">
      <c r="A37" s="717"/>
      <c r="B37" s="465"/>
      <c r="C37" s="465"/>
      <c r="D37" s="464">
        <v>3989946</v>
      </c>
      <c r="E37" s="102"/>
    </row>
    <row r="38" spans="1:5" ht="15" x14ac:dyDescent="0.25">
      <c r="A38" s="361" t="s">
        <v>445</v>
      </c>
      <c r="B38" s="712" t="s">
        <v>458</v>
      </c>
      <c r="C38" s="712"/>
      <c r="D38" s="712"/>
      <c r="E38" s="712"/>
    </row>
    <row r="39" spans="1:5" ht="15" x14ac:dyDescent="0.25">
      <c r="A39" s="361" t="s">
        <v>443</v>
      </c>
      <c r="B39" s="712" t="s">
        <v>457</v>
      </c>
      <c r="C39" s="712"/>
      <c r="D39" s="712"/>
      <c r="E39" s="712"/>
    </row>
    <row r="40" spans="1:5" ht="15" x14ac:dyDescent="0.25">
      <c r="A40" s="361" t="s">
        <v>441</v>
      </c>
      <c r="B40" s="712"/>
      <c r="C40" s="712"/>
      <c r="D40" s="712"/>
      <c r="E40" s="712"/>
    </row>
    <row r="41" spans="1:5" ht="15" x14ac:dyDescent="0.25">
      <c r="A41" s="361" t="s">
        <v>440</v>
      </c>
      <c r="B41" s="712" t="s">
        <v>149</v>
      </c>
      <c r="C41" s="712"/>
      <c r="D41" s="712"/>
      <c r="E41" s="712"/>
    </row>
    <row r="42" spans="1:5" ht="15" x14ac:dyDescent="0.25">
      <c r="A42" s="55"/>
      <c r="B42" s="55"/>
      <c r="C42" s="55"/>
      <c r="D42" s="55"/>
      <c r="E42" s="55"/>
    </row>
    <row r="43" spans="1:5" ht="15" x14ac:dyDescent="0.25">
      <c r="A43" s="711" t="s">
        <v>456</v>
      </c>
      <c r="B43" s="711"/>
      <c r="C43" s="711"/>
      <c r="D43" s="711"/>
      <c r="E43" s="711"/>
    </row>
    <row r="44" spans="1:5" ht="15" x14ac:dyDescent="0.25">
      <c r="A44" s="361" t="s">
        <v>455</v>
      </c>
      <c r="B44" s="712" t="s">
        <v>454</v>
      </c>
      <c r="C44" s="712"/>
      <c r="D44" s="712"/>
      <c r="E44" s="712"/>
    </row>
    <row r="45" spans="1:5" ht="15" x14ac:dyDescent="0.25">
      <c r="A45" s="361" t="s">
        <v>207</v>
      </c>
      <c r="B45" s="712" t="s">
        <v>453</v>
      </c>
      <c r="C45" s="712"/>
      <c r="D45" s="712"/>
      <c r="E45" s="712"/>
    </row>
    <row r="46" spans="1:5" ht="15" x14ac:dyDescent="0.25">
      <c r="A46" s="361" t="s">
        <v>452</v>
      </c>
      <c r="B46" s="716" t="s">
        <v>451</v>
      </c>
      <c r="C46" s="716"/>
      <c r="D46" s="716"/>
      <c r="E46" s="712"/>
    </row>
    <row r="47" spans="1:5" ht="15" x14ac:dyDescent="0.25">
      <c r="A47" s="363" t="s">
        <v>450</v>
      </c>
      <c r="B47" s="466" t="s">
        <v>449</v>
      </c>
      <c r="C47" s="467"/>
      <c r="D47" s="467"/>
      <c r="E47" s="468"/>
    </row>
    <row r="48" spans="1:5" ht="15" x14ac:dyDescent="0.25">
      <c r="A48" s="363" t="s">
        <v>448</v>
      </c>
      <c r="B48" s="469" t="s">
        <v>447</v>
      </c>
      <c r="C48" s="467"/>
      <c r="D48" s="467"/>
      <c r="E48" s="468"/>
    </row>
    <row r="49" spans="1:5" x14ac:dyDescent="0.3">
      <c r="A49" s="717" t="s">
        <v>446</v>
      </c>
      <c r="B49" s="362" t="s">
        <v>267</v>
      </c>
      <c r="C49" s="362" t="s">
        <v>21</v>
      </c>
      <c r="D49" s="362" t="s">
        <v>264</v>
      </c>
      <c r="E49" s="362" t="s">
        <v>610</v>
      </c>
    </row>
    <row r="50" spans="1:5" x14ac:dyDescent="0.3">
      <c r="A50" s="717"/>
      <c r="B50" s="465"/>
      <c r="C50" s="465"/>
      <c r="D50" s="464">
        <f>2220000+2357735</f>
        <v>4577735</v>
      </c>
      <c r="E50" s="102"/>
    </row>
    <row r="51" spans="1:5" ht="15" x14ac:dyDescent="0.25">
      <c r="A51" s="361" t="s">
        <v>445</v>
      </c>
      <c r="B51" s="712" t="s">
        <v>444</v>
      </c>
      <c r="C51" s="712"/>
      <c r="D51" s="712"/>
      <c r="E51" s="712"/>
    </row>
    <row r="52" spans="1:5" ht="15" x14ac:dyDescent="0.25">
      <c r="A52" s="361" t="s">
        <v>443</v>
      </c>
      <c r="B52" s="712" t="s">
        <v>442</v>
      </c>
      <c r="C52" s="712"/>
      <c r="D52" s="712"/>
      <c r="E52" s="712"/>
    </row>
    <row r="53" spans="1:5" ht="15" x14ac:dyDescent="0.25">
      <c r="A53" s="361" t="s">
        <v>441</v>
      </c>
      <c r="B53" s="712"/>
      <c r="C53" s="712"/>
      <c r="D53" s="712"/>
      <c r="E53" s="712"/>
    </row>
    <row r="54" spans="1:5" x14ac:dyDescent="0.3">
      <c r="A54" s="361" t="s">
        <v>440</v>
      </c>
      <c r="B54" s="712" t="s">
        <v>149</v>
      </c>
      <c r="C54" s="712"/>
      <c r="D54" s="712"/>
      <c r="E54" s="712"/>
    </row>
    <row r="55" spans="1:5" x14ac:dyDescent="0.3">
      <c r="A55" s="63"/>
      <c r="B55" s="83"/>
      <c r="C55" s="83"/>
      <c r="D55" s="83"/>
      <c r="E55" s="214" t="s">
        <v>439</v>
      </c>
    </row>
    <row r="71" ht="29.25" customHeight="1" x14ac:dyDescent="0.3"/>
  </sheetData>
  <mergeCells count="32">
    <mergeCell ref="B52:E52"/>
    <mergeCell ref="B53:E53"/>
    <mergeCell ref="B54:E54"/>
    <mergeCell ref="B44:E44"/>
    <mergeCell ref="B45:E45"/>
    <mergeCell ref="B46:E46"/>
    <mergeCell ref="B21:E21"/>
    <mergeCell ref="A36:A37"/>
    <mergeCell ref="A49:A50"/>
    <mergeCell ref="B51:E51"/>
    <mergeCell ref="B38:E38"/>
    <mergeCell ref="B39:E39"/>
    <mergeCell ref="B40:E40"/>
    <mergeCell ref="B41:E41"/>
    <mergeCell ref="A43:E43"/>
    <mergeCell ref="A23:A24"/>
    <mergeCell ref="B25:E25"/>
    <mergeCell ref="B26:E26"/>
    <mergeCell ref="B27:E27"/>
    <mergeCell ref="B28:E28"/>
    <mergeCell ref="B32:E32"/>
    <mergeCell ref="B33:E33"/>
    <mergeCell ref="A16:E16"/>
    <mergeCell ref="A17:E17"/>
    <mergeCell ref="B18:E18"/>
    <mergeCell ref="B19:E19"/>
    <mergeCell ref="B20:E20"/>
    <mergeCell ref="B22:E22"/>
    <mergeCell ref="B34:E34"/>
    <mergeCell ref="B35:E35"/>
    <mergeCell ref="A30:E30"/>
    <mergeCell ref="B31:E31"/>
  </mergeCells>
  <pageMargins left="0.70866141732283472" right="0.70866141732283472" top="0.74803149606299213" bottom="0.74803149606299213" header="0.31496062992125984" footer="0.31496062992125984"/>
  <pageSetup paperSize="8" orientation="portrait" r:id="rId1"/>
  <headerFooter>
    <oddHeader>&amp;C&amp;18Chapter 5</oddHeader>
    <oddFooter>&amp;C&amp;K06-024Municipality | CHAPTER 5 􀍴 FINANCIAL PERFORMANCE</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1"/>
  <sheetViews>
    <sheetView topLeftCell="A10" workbookViewId="0">
      <selection activeCell="B18" sqref="B18:E18"/>
    </sheetView>
  </sheetViews>
  <sheetFormatPr defaultRowHeight="14.4" x14ac:dyDescent="0.3"/>
  <cols>
    <col min="1" max="1" width="34" customWidth="1"/>
    <col min="2" max="2" width="11.44140625" customWidth="1"/>
    <col min="3" max="3" width="12.5546875" customWidth="1"/>
    <col min="4" max="4" width="12.88671875" customWidth="1"/>
    <col min="5" max="5" width="15.33203125" customWidth="1"/>
    <col min="6" max="6" width="11.109375" customWidth="1"/>
    <col min="7" max="7" width="16.5546875" customWidth="1"/>
  </cols>
  <sheetData>
    <row r="1" spans="1:8" ht="15" customHeight="1" x14ac:dyDescent="0.25"/>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5" customHeight="1" x14ac:dyDescent="0.25"/>
    <row r="9" spans="1:8" ht="15" customHeight="1" x14ac:dyDescent="0.25"/>
    <row r="10" spans="1:8" ht="15" customHeight="1" x14ac:dyDescent="0.25"/>
    <row r="11" spans="1:8" ht="15" customHeight="1" x14ac:dyDescent="0.25"/>
    <row r="12" spans="1:8" ht="15" customHeight="1" x14ac:dyDescent="0.25"/>
    <row r="13" spans="1:8" ht="15" customHeight="1" x14ac:dyDescent="0.25"/>
    <row r="14" spans="1:8" ht="15" customHeight="1" x14ac:dyDescent="0.25"/>
    <row r="15" spans="1:8" ht="15" customHeight="1" x14ac:dyDescent="0.25">
      <c r="A15" s="718" t="s">
        <v>611</v>
      </c>
      <c r="B15" s="719"/>
      <c r="C15" s="719"/>
      <c r="D15" s="719"/>
      <c r="E15" s="720"/>
    </row>
    <row r="16" spans="1:8" ht="15" customHeight="1" x14ac:dyDescent="0.25">
      <c r="A16" s="721" t="s">
        <v>93</v>
      </c>
      <c r="B16" s="722"/>
      <c r="C16" s="722"/>
      <c r="D16" s="722"/>
      <c r="E16" s="723"/>
      <c r="F16" s="102" t="s">
        <v>132</v>
      </c>
      <c r="G16" s="102"/>
      <c r="H16" s="102"/>
    </row>
    <row r="17" spans="1:5" ht="35.25" customHeight="1" x14ac:dyDescent="0.25">
      <c r="A17" s="371"/>
      <c r="B17" s="370" t="s">
        <v>95</v>
      </c>
      <c r="C17" s="369" t="s">
        <v>90</v>
      </c>
      <c r="D17" s="369" t="s">
        <v>89</v>
      </c>
      <c r="E17" s="369" t="s">
        <v>471</v>
      </c>
    </row>
    <row r="18" spans="1:5" ht="27.75" customHeight="1" x14ac:dyDescent="0.25">
      <c r="A18" s="368" t="s">
        <v>470</v>
      </c>
      <c r="B18" s="470">
        <v>2789</v>
      </c>
      <c r="C18" s="470">
        <v>2789</v>
      </c>
      <c r="D18" s="470">
        <v>4991</v>
      </c>
      <c r="E18" s="471">
        <f>1-D18/B18</f>
        <v>-0.78953029759770521</v>
      </c>
    </row>
    <row r="19" spans="1:5" ht="15" customHeight="1" x14ac:dyDescent="0.25">
      <c r="A19" s="367"/>
      <c r="B19" s="366"/>
      <c r="C19" s="366"/>
      <c r="D19" s="366"/>
      <c r="E19" s="365" t="s">
        <v>469</v>
      </c>
    </row>
    <row r="20" spans="1:5" ht="15" customHeight="1" x14ac:dyDescent="0.25"/>
    <row r="21" spans="1:5" ht="15" customHeight="1" x14ac:dyDescent="0.25"/>
    <row r="22" spans="1:5" ht="15" customHeight="1" x14ac:dyDescent="0.25"/>
    <row r="23" spans="1:5" ht="15" customHeight="1" x14ac:dyDescent="0.25"/>
    <row r="24" spans="1:5" ht="15" customHeight="1" x14ac:dyDescent="0.25"/>
    <row r="25" spans="1:5" ht="15" customHeight="1" x14ac:dyDescent="0.25"/>
    <row r="26" spans="1:5" ht="15" customHeight="1" x14ac:dyDescent="0.25"/>
    <row r="27" spans="1:5" ht="15" customHeight="1" x14ac:dyDescent="0.25"/>
    <row r="28" spans="1:5" ht="15" customHeight="1" x14ac:dyDescent="0.25"/>
    <row r="29" spans="1:5" ht="15" customHeight="1" x14ac:dyDescent="0.25"/>
    <row r="30" spans="1:5" ht="15" customHeight="1" x14ac:dyDescent="0.25"/>
    <row r="31" spans="1:5" ht="15" customHeight="1" x14ac:dyDescent="0.3"/>
    <row r="32" spans="1:5" ht="15" customHeight="1" x14ac:dyDescent="0.3"/>
    <row r="33" ht="15" customHeight="1" x14ac:dyDescent="0.3"/>
    <row r="34" ht="15" customHeight="1" x14ac:dyDescent="0.3"/>
    <row r="35" ht="15" customHeight="1" x14ac:dyDescent="0.3"/>
    <row r="36" ht="13.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sheetData>
  <mergeCells count="2">
    <mergeCell ref="A15:E15"/>
    <mergeCell ref="A16:E16"/>
  </mergeCells>
  <pageMargins left="0.7" right="0.7" top="0.75" bottom="0.75" header="0.3" footer="0.3"/>
  <pageSetup orientation="portrait" r:id="rId1"/>
  <headerFooter>
    <oddHeader>&amp;C&amp;18Chapter 5</oddHeader>
    <oddFooter>&amp;C&amp;K06-023Municipality | CHAPTER 5 􀍴 FINANCIAL PERFORMANCE</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9:I56"/>
  <sheetViews>
    <sheetView topLeftCell="A46" workbookViewId="0">
      <selection activeCell="C50" sqref="C50:F50"/>
    </sheetView>
  </sheetViews>
  <sheetFormatPr defaultRowHeight="14.4" x14ac:dyDescent="0.3"/>
  <cols>
    <col min="2" max="2" width="18.33203125" customWidth="1"/>
  </cols>
  <sheetData>
    <row r="49" spans="1:9" ht="25.5" x14ac:dyDescent="0.25">
      <c r="A49" s="381" t="s">
        <v>477</v>
      </c>
      <c r="B49" s="376" t="s">
        <v>476</v>
      </c>
      <c r="C49" s="380" t="s">
        <v>475</v>
      </c>
      <c r="D49" s="380" t="s">
        <v>612</v>
      </c>
      <c r="E49" s="380" t="s">
        <v>631</v>
      </c>
      <c r="F49" s="379" t="s">
        <v>474</v>
      </c>
      <c r="G49" s="378"/>
      <c r="H49" s="378"/>
      <c r="I49" s="378"/>
    </row>
    <row r="50" spans="1:9" ht="38.25" x14ac:dyDescent="0.25">
      <c r="A50" s="377" t="s">
        <v>479</v>
      </c>
      <c r="B50" s="376" t="s">
        <v>478</v>
      </c>
      <c r="C50" s="472">
        <f>D55</f>
        <v>1.1522278742380161</v>
      </c>
      <c r="D50" s="472">
        <f>E55</f>
        <v>1.6724486359043449</v>
      </c>
      <c r="E50" s="472">
        <f>F55</f>
        <v>1.7840461246533352</v>
      </c>
      <c r="F50" s="102"/>
      <c r="G50" s="372"/>
      <c r="H50" s="372"/>
      <c r="I50" s="372"/>
    </row>
    <row r="51" spans="1:9" ht="15" x14ac:dyDescent="0.25">
      <c r="A51" s="384"/>
      <c r="B51" s="383"/>
      <c r="C51" s="382"/>
      <c r="D51" s="382"/>
      <c r="E51" s="382"/>
      <c r="F51" s="382"/>
      <c r="G51" s="372"/>
      <c r="H51" s="372"/>
      <c r="I51" s="372"/>
    </row>
    <row r="52" spans="1:9" ht="25.5" x14ac:dyDescent="0.25">
      <c r="A52" s="381" t="s">
        <v>477</v>
      </c>
      <c r="B52" s="376" t="s">
        <v>476</v>
      </c>
      <c r="C52" s="380" t="s">
        <v>475</v>
      </c>
      <c r="D52" s="380" t="s">
        <v>612</v>
      </c>
      <c r="E52" s="380" t="s">
        <v>631</v>
      </c>
      <c r="F52" s="379" t="s">
        <v>474</v>
      </c>
      <c r="G52" s="378"/>
      <c r="H52" s="378"/>
      <c r="I52" s="378"/>
    </row>
    <row r="53" spans="1:9" ht="38.25" x14ac:dyDescent="0.25">
      <c r="A53" s="377" t="s">
        <v>473</v>
      </c>
      <c r="B53" s="376" t="s">
        <v>472</v>
      </c>
      <c r="C53" s="375"/>
      <c r="D53" s="375"/>
      <c r="E53" s="375"/>
      <c r="F53" s="374"/>
      <c r="G53" s="373"/>
      <c r="H53" s="372"/>
      <c r="I53" s="372"/>
    </row>
    <row r="55" spans="1:9" ht="15" x14ac:dyDescent="0.25">
      <c r="D55">
        <f>78333291.4/67984201</f>
        <v>1.1522278742380161</v>
      </c>
      <c r="E55">
        <f>69517/41566</f>
        <v>1.6724486359043449</v>
      </c>
      <c r="F55">
        <f>24445/13702</f>
        <v>1.7840461246533352</v>
      </c>
    </row>
    <row r="56" spans="1:9" ht="15" x14ac:dyDescent="0.25">
      <c r="D56">
        <v>67984201.260000005</v>
      </c>
    </row>
  </sheetData>
  <pageMargins left="0.70866141732283472" right="0.70866141732283472" top="0.74803149606299213" bottom="0.74803149606299213" header="0.31496062992125984" footer="0.31496062992125984"/>
  <pageSetup orientation="portrait" r:id="rId1"/>
  <headerFooter>
    <oddHeader>&amp;C&amp;18Chapter 5</oddHeader>
    <oddFooter>&amp;C&amp;K06-024Municipality | CHAPTER 5 􀍴 FINANCIAL PERFORMANCE</oddFooter>
  </headerFooter>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opLeftCell="A31" workbookViewId="0">
      <selection activeCell="N4" sqref="N4"/>
    </sheetView>
  </sheetViews>
  <sheetFormatPr defaultColWidth="9.109375" defaultRowHeight="14.4" x14ac:dyDescent="0.3"/>
  <cols>
    <col min="1" max="1" width="29.33203125" style="385" customWidth="1"/>
    <col min="2" max="2" width="25.109375" style="385" customWidth="1"/>
    <col min="3" max="12" width="8.6640625" style="385" customWidth="1"/>
    <col min="13" max="16384" width="9.109375" style="385"/>
  </cols>
  <sheetData>
    <row r="1" spans="1:12" ht="15" x14ac:dyDescent="0.25">
      <c r="A1" s="415" t="s">
        <v>545</v>
      </c>
      <c r="B1" s="415"/>
      <c r="C1" s="415"/>
      <c r="D1" s="415"/>
      <c r="E1" s="415"/>
      <c r="F1" s="415"/>
      <c r="G1" s="415"/>
      <c r="H1" s="415"/>
      <c r="I1" s="415"/>
      <c r="J1" s="415"/>
      <c r="K1" s="415"/>
      <c r="L1" s="415"/>
    </row>
    <row r="2" spans="1:12" x14ac:dyDescent="0.3">
      <c r="A2" s="724" t="s">
        <v>544</v>
      </c>
      <c r="B2" s="726" t="s">
        <v>476</v>
      </c>
      <c r="C2" s="474" t="s">
        <v>4</v>
      </c>
      <c r="D2" s="474" t="s">
        <v>3</v>
      </c>
      <c r="E2" s="473" t="s">
        <v>613</v>
      </c>
      <c r="F2" s="728" t="s">
        <v>632</v>
      </c>
      <c r="G2" s="729"/>
      <c r="H2" s="729"/>
      <c r="I2" s="729"/>
      <c r="J2" s="730" t="s">
        <v>633</v>
      </c>
      <c r="K2" s="731"/>
      <c r="L2" s="732"/>
    </row>
    <row r="3" spans="1:12" ht="20.399999999999999" x14ac:dyDescent="0.3">
      <c r="A3" s="725"/>
      <c r="B3" s="727"/>
      <c r="C3" s="412" t="s">
        <v>543</v>
      </c>
      <c r="D3" s="412" t="s">
        <v>543</v>
      </c>
      <c r="E3" s="411" t="s">
        <v>543</v>
      </c>
      <c r="F3" s="413" t="s">
        <v>95</v>
      </c>
      <c r="G3" s="412" t="s">
        <v>225</v>
      </c>
      <c r="H3" s="411" t="s">
        <v>542</v>
      </c>
      <c r="I3" s="414" t="s">
        <v>541</v>
      </c>
      <c r="J3" s="413" t="s">
        <v>540</v>
      </c>
      <c r="K3" s="412" t="s">
        <v>539</v>
      </c>
      <c r="L3" s="411" t="s">
        <v>538</v>
      </c>
    </row>
    <row r="4" spans="1:12" ht="15" x14ac:dyDescent="0.25">
      <c r="A4" s="410" t="s">
        <v>537</v>
      </c>
      <c r="B4" s="409"/>
      <c r="C4" s="475"/>
      <c r="D4" s="476"/>
      <c r="E4" s="477"/>
      <c r="F4" s="478"/>
      <c r="G4" s="476"/>
      <c r="H4" s="477"/>
      <c r="I4" s="479"/>
      <c r="J4" s="475"/>
      <c r="K4" s="476"/>
      <c r="L4" s="477"/>
    </row>
    <row r="5" spans="1:12" ht="25.5" x14ac:dyDescent="0.25">
      <c r="A5" s="404" t="s">
        <v>536</v>
      </c>
      <c r="B5" s="403" t="s">
        <v>535</v>
      </c>
      <c r="C5" s="480">
        <f t="shared" ref="C5:E8" ca="1" si="0">RANDBETWEEN(50,100)/100</f>
        <v>0.69</v>
      </c>
      <c r="D5" s="481">
        <f t="shared" ca="1" si="0"/>
        <v>0.56999999999999995</v>
      </c>
      <c r="E5" s="482">
        <f t="shared" ca="1" si="0"/>
        <v>0.98</v>
      </c>
      <c r="F5" s="483">
        <f>IF(ISERROR(('[3]A6-FinPos'!F37/'[3]A6-FinPos'!F25)),0,('[3]A6-FinPos'!F37/'[3]A6-FinPos'!F25))</f>
        <v>0</v>
      </c>
      <c r="G5" s="481">
        <f>IF(ISERROR(('[3]A6-FinPos'!G37/'[3]A6-FinPos'!G25)),0,('[3]A6-FinPos'!G37/'[3]A6-FinPos'!G25))</f>
        <v>0</v>
      </c>
      <c r="H5" s="482">
        <f>IF(ISERROR(('[3]A6-FinPos'!H37/'[3]A6-FinPos'!H25)),0,('[3]A6-FinPos'!H37/'[3]A6-FinPos'!H25))</f>
        <v>0</v>
      </c>
      <c r="I5" s="484">
        <f ca="1">RANDBETWEEN(50,100)/100</f>
        <v>0.52</v>
      </c>
      <c r="J5" s="480">
        <f>IF(ISERROR(('[3]A6-FinPos'!J37/'[3]A6-FinPos'!J25)),0,('[3]A6-FinPos'!J37/'[3]A6-FinPos'!J25))</f>
        <v>0</v>
      </c>
      <c r="K5" s="481">
        <f>IF(ISERROR(('[3]A6-FinPos'!K37/'[3]A6-FinPos'!K25)),0,('[3]A6-FinPos'!K37/'[3]A6-FinPos'!K25))</f>
        <v>0</v>
      </c>
      <c r="L5" s="482">
        <f>IF(ISERROR(('[3]A6-FinPos'!L37/'[3]A6-FinPos'!L25)),0,('[3]A6-FinPos'!L37/'[3]A6-FinPos'!L25))</f>
        <v>0</v>
      </c>
    </row>
    <row r="6" spans="1:12" ht="15" x14ac:dyDescent="0.25">
      <c r="A6" s="404" t="s">
        <v>534</v>
      </c>
      <c r="B6" s="403"/>
      <c r="C6" s="485">
        <f t="shared" ca="1" si="0"/>
        <v>0.87</v>
      </c>
      <c r="D6" s="486">
        <f t="shared" ca="1" si="0"/>
        <v>0.59</v>
      </c>
      <c r="E6" s="487">
        <f t="shared" ca="1" si="0"/>
        <v>0.97</v>
      </c>
      <c r="F6" s="488"/>
      <c r="G6" s="486"/>
      <c r="H6" s="487"/>
      <c r="I6" s="489">
        <f ca="1">RANDBETWEEN(50,100)/100</f>
        <v>0.93</v>
      </c>
      <c r="J6" s="490"/>
      <c r="K6" s="491"/>
      <c r="L6" s="492"/>
    </row>
    <row r="7" spans="1:12" ht="25.5" x14ac:dyDescent="0.25">
      <c r="A7" s="404" t="s">
        <v>533</v>
      </c>
      <c r="B7" s="403" t="s">
        <v>532</v>
      </c>
      <c r="C7" s="480">
        <f t="shared" ca="1" si="0"/>
        <v>0.9</v>
      </c>
      <c r="D7" s="481">
        <f t="shared" ca="1" si="0"/>
        <v>0.64</v>
      </c>
      <c r="E7" s="482">
        <f t="shared" ca="1" si="0"/>
        <v>0.8</v>
      </c>
      <c r="F7" s="483">
        <f>IF(ISERROR(('[3]A4-FinPerf RE'!F29-'[3]A7-CFlow'!F33)/'[3]A4-FinPerf RE'!F36),0,(('[3]A4-FinPerf RE'!F29-'[3]A7-CFlow'!F33)/'[3]A4-FinPerf RE'!F36))</f>
        <v>0</v>
      </c>
      <c r="G7" s="481">
        <f>IF(ISERROR(('[3]A4-FinPerf RE'!G29-'[3]A7-CFlow'!G33)/'[3]A4-FinPerf RE'!G36),0,(('[3]A4-FinPerf RE'!G29-'[3]A7-CFlow'!G33)/'[3]A4-FinPerf RE'!G36))</f>
        <v>0</v>
      </c>
      <c r="H7" s="482">
        <f>IF(ISERROR(('[3]A4-FinPerf RE'!H29-'[3]A7-CFlow'!H33)/'[3]A4-FinPerf RE'!H36),0,(('[3]A4-FinPerf RE'!H29-'[3]A7-CFlow'!H33)/'[3]A4-FinPerf RE'!H36))</f>
        <v>0</v>
      </c>
      <c r="I7" s="484">
        <f ca="1">RANDBETWEEN(50,100)/100</f>
        <v>0.81</v>
      </c>
      <c r="J7" s="480">
        <f>IF(ISERROR(('[3]A4-FinPerf RE'!J29-'[3]A7-CFlow'!J33)/'[3]A4-FinPerf RE'!J36),0,(('[3]A4-FinPerf RE'!J29-'[3]A7-CFlow'!J33)/'[3]A4-FinPerf RE'!J36))</f>
        <v>0</v>
      </c>
      <c r="K7" s="481">
        <f>IF(ISERROR(('[3]A4-FinPerf RE'!K29-'[3]A7-CFlow'!K33)/'[3]A4-FinPerf RE'!K36),0,(('[3]A4-FinPerf RE'!K29-'[3]A7-CFlow'!K33)/'[3]A4-FinPerf RE'!K36))</f>
        <v>0</v>
      </c>
      <c r="L7" s="482">
        <f>IF(ISERROR(('[3]A4-FinPerf RE'!L29-'[3]A7-CFlow'!L33)/'[3]A4-FinPerf RE'!L36),0,(('[3]A4-FinPerf RE'!L29-'[3]A7-CFlow'!L33)/'[3]A4-FinPerf RE'!L36))</f>
        <v>0</v>
      </c>
    </row>
    <row r="8" spans="1:12" ht="25.5" x14ac:dyDescent="0.25">
      <c r="A8" s="404" t="s">
        <v>531</v>
      </c>
      <c r="B8" s="403" t="s">
        <v>530</v>
      </c>
      <c r="C8" s="480">
        <f t="shared" ca="1" si="0"/>
        <v>0.61</v>
      </c>
      <c r="D8" s="481">
        <f t="shared" ca="1" si="0"/>
        <v>0.95</v>
      </c>
      <c r="E8" s="482">
        <f t="shared" ca="1" si="0"/>
        <v>0.71</v>
      </c>
      <c r="F8" s="483">
        <f>IF(ISERROR(F44/F43),0,(F44/F43))</f>
        <v>0</v>
      </c>
      <c r="G8" s="481">
        <f>IF(ISERROR(G44/G43),0,(G44/G43))</f>
        <v>0</v>
      </c>
      <c r="H8" s="482">
        <f>IF(ISERROR(H44/H43),0,(H44/H43))</f>
        <v>0</v>
      </c>
      <c r="I8" s="484">
        <f ca="1">RANDBETWEEN(50,100)/100</f>
        <v>0.7</v>
      </c>
      <c r="J8" s="480">
        <f>IF(ISERROR(J44/J43),0,(J44/J43))</f>
        <v>0</v>
      </c>
      <c r="K8" s="481">
        <f>IF(ISERROR(K44/K43),0,(K44/K43))</f>
        <v>0</v>
      </c>
      <c r="L8" s="482">
        <f>IF(ISERROR(L44/L43),0,(L44/L43))</f>
        <v>0</v>
      </c>
    </row>
    <row r="9" spans="1:12" ht="15" x14ac:dyDescent="0.25">
      <c r="A9" s="408" t="s">
        <v>529</v>
      </c>
      <c r="B9" s="403"/>
      <c r="C9" s="493"/>
      <c r="D9" s="494"/>
      <c r="E9" s="495"/>
      <c r="F9" s="496"/>
      <c r="G9" s="494"/>
      <c r="H9" s="495"/>
      <c r="I9" s="497"/>
      <c r="J9" s="493"/>
      <c r="K9" s="494"/>
      <c r="L9" s="495"/>
    </row>
    <row r="10" spans="1:12" ht="25.5" x14ac:dyDescent="0.25">
      <c r="A10" s="404" t="s">
        <v>528</v>
      </c>
      <c r="B10" s="403" t="s">
        <v>527</v>
      </c>
      <c r="C10" s="480">
        <f t="shared" ref="C10:E11" ca="1" si="1">RANDBETWEEN(50,100)/100</f>
        <v>0.83</v>
      </c>
      <c r="D10" s="481">
        <f t="shared" ca="1" si="1"/>
        <v>0.81</v>
      </c>
      <c r="E10" s="482">
        <f t="shared" ca="1" si="1"/>
        <v>0.71</v>
      </c>
      <c r="F10" s="483">
        <f>IF(ISERROR('[3]A6-FinPos'!F40/'[3]A6-FinPos'!F48),0,('[3]A6-FinPos'!F40/'[3]A6-FinPos'!F48))</f>
        <v>0</v>
      </c>
      <c r="G10" s="481">
        <f>IF(ISERROR('[3]A6-FinPos'!G40/'[3]A6-FinPos'!G48),0,('[3]A6-FinPos'!G40/'[3]A6-FinPos'!G48))</f>
        <v>0</v>
      </c>
      <c r="H10" s="482">
        <f>IF(ISERROR('[3]A6-FinPos'!H40/'[3]A6-FinPos'!H48),0,('[3]A6-FinPos'!H40/'[3]A6-FinPos'!H48))</f>
        <v>0</v>
      </c>
      <c r="I10" s="484">
        <f ca="1">RANDBETWEEN(50,100)/100</f>
        <v>0.63</v>
      </c>
      <c r="J10" s="480">
        <f>IF(ISERROR('[3]A6-FinPos'!J40/'[3]A6-FinPos'!J48),0,('[3]A6-FinPos'!J40/'[3]A6-FinPos'!J48))</f>
        <v>0</v>
      </c>
      <c r="K10" s="481">
        <f>IF(ISERROR('[3]A6-FinPos'!K40/'[3]A6-FinPos'!K48),0,('[3]A6-FinPos'!K40/'[3]A6-FinPos'!K48))</f>
        <v>0</v>
      </c>
      <c r="L10" s="482">
        <f>IF(ISERROR('[3]A6-FinPos'!L40/'[3]A6-FinPos'!L48),0,('[3]A6-FinPos'!L40/'[3]A6-FinPos'!L48))</f>
        <v>0</v>
      </c>
    </row>
    <row r="11" spans="1:12" ht="25.5" x14ac:dyDescent="0.25">
      <c r="A11" s="404" t="s">
        <v>526</v>
      </c>
      <c r="B11" s="403" t="s">
        <v>525</v>
      </c>
      <c r="C11" s="480">
        <f t="shared" ca="1" si="1"/>
        <v>0.87</v>
      </c>
      <c r="D11" s="481">
        <f t="shared" ca="1" si="1"/>
        <v>0.77</v>
      </c>
      <c r="E11" s="482">
        <f t="shared" ca="1" si="1"/>
        <v>0.71</v>
      </c>
      <c r="F11" s="483">
        <f>IF(ISERROR(('[3]A6-FinPos'!F37/'[3]A6-FinPos'!F46)),0,(('[3]A6-FinPos'!F37/'[3]A6-FinPos'!F46)))</f>
        <v>0</v>
      </c>
      <c r="G11" s="481">
        <f>IF(ISERROR(('[3]A6-FinPos'!G37/'[3]A6-FinPos'!G46)),0,(('[3]A6-FinPos'!G37/'[3]A6-FinPos'!G46)))</f>
        <v>0</v>
      </c>
      <c r="H11" s="482">
        <f>IF(ISERROR(('[3]A6-FinPos'!H37/'[3]A6-FinPos'!H46)),0,(('[3]A6-FinPos'!H37/'[3]A6-FinPos'!H46)))</f>
        <v>0</v>
      </c>
      <c r="I11" s="484">
        <f ca="1">RANDBETWEEN(50,100)/100</f>
        <v>0.57999999999999996</v>
      </c>
      <c r="J11" s="480">
        <f>IF(ISERROR(('[3]A6-FinPos'!J37/'[3]A6-FinPos'!J46)),0,(('[3]A6-FinPos'!J37/'[3]A6-FinPos'!J46)))</f>
        <v>0</v>
      </c>
      <c r="K11" s="481">
        <f>IF(ISERROR(('[3]A6-FinPos'!K37/'[3]A6-FinPos'!K46)),0,(('[3]A6-FinPos'!K37/'[3]A6-FinPos'!K46)))</f>
        <v>0</v>
      </c>
      <c r="L11" s="482">
        <f>IF(ISERROR(('[3]A6-FinPos'!L37/'[3]A6-FinPos'!L46)),0,(('[3]A6-FinPos'!L37/'[3]A6-FinPos'!L46)))</f>
        <v>0</v>
      </c>
    </row>
    <row r="12" spans="1:12" ht="15" x14ac:dyDescent="0.25">
      <c r="A12" s="408" t="s">
        <v>524</v>
      </c>
      <c r="B12" s="403"/>
      <c r="C12" s="493"/>
      <c r="D12" s="494"/>
      <c r="E12" s="495"/>
      <c r="F12" s="496"/>
      <c r="G12" s="494"/>
      <c r="H12" s="495"/>
      <c r="I12" s="497"/>
      <c r="J12" s="493"/>
      <c r="K12" s="494"/>
      <c r="L12" s="495"/>
    </row>
    <row r="13" spans="1:12" x14ac:dyDescent="0.3">
      <c r="A13" s="404" t="s">
        <v>523</v>
      </c>
      <c r="B13" s="403" t="s">
        <v>478</v>
      </c>
      <c r="C13" s="498">
        <f t="shared" ref="C13:E15" ca="1" si="2">RANDBETWEEN(50,120)/100</f>
        <v>0.75</v>
      </c>
      <c r="D13" s="498">
        <f t="shared" ca="1" si="2"/>
        <v>0.65</v>
      </c>
      <c r="E13" s="498">
        <f t="shared" ca="1" si="2"/>
        <v>0.54</v>
      </c>
      <c r="F13" s="499">
        <f>IF(ISERROR('[3]A6-FinPos'!F12/'[3]A6-FinPos'!F34),0,('[3]A6-FinPos'!F12/'[3]A6-FinPos'!F34))</f>
        <v>0</v>
      </c>
      <c r="G13" s="500">
        <f>IF(ISERROR('[3]A6-FinPos'!G12/'[3]A6-FinPos'!G34),0,('[3]A6-FinPos'!G12/'[3]A6-FinPos'!G34))</f>
        <v>0</v>
      </c>
      <c r="H13" s="501">
        <f>IF(ISERROR('[3]A6-FinPos'!H12/'[3]A6-FinPos'!H34),0,('[3]A6-FinPos'!H12/'[3]A6-FinPos'!H34))</f>
        <v>0</v>
      </c>
      <c r="I13" s="498">
        <f ca="1">RANDBETWEEN(50,120)/100</f>
        <v>0.96</v>
      </c>
      <c r="J13" s="498">
        <f>IF(ISERROR('[3]A6-FinPos'!J12/'[3]A6-FinPos'!J34),0,('[3]A6-FinPos'!J12/'[3]A6-FinPos'!J34))</f>
        <v>0</v>
      </c>
      <c r="K13" s="500">
        <f>IF(ISERROR('[3]A6-FinPos'!K12/'[3]A6-FinPos'!K34),0,('[3]A6-FinPos'!K12/'[3]A6-FinPos'!K34))</f>
        <v>0</v>
      </c>
      <c r="L13" s="501">
        <f>IF(ISERROR('[3]A6-FinPos'!L12/'[3]A6-FinPos'!L34),0,('[3]A6-FinPos'!L12/'[3]A6-FinPos'!L34))</f>
        <v>0</v>
      </c>
    </row>
    <row r="14" spans="1:12" ht="20.399999999999999" x14ac:dyDescent="0.3">
      <c r="A14" s="404" t="s">
        <v>522</v>
      </c>
      <c r="B14" s="403" t="s">
        <v>521</v>
      </c>
      <c r="C14" s="498">
        <f t="shared" ca="1" si="2"/>
        <v>1.1100000000000001</v>
      </c>
      <c r="D14" s="498">
        <f t="shared" ca="1" si="2"/>
        <v>1.03</v>
      </c>
      <c r="E14" s="498">
        <f t="shared" ca="1" si="2"/>
        <v>1.0900000000000001</v>
      </c>
      <c r="F14" s="499">
        <f>IF(ISERROR(('[3]A6-FinPos'!F12-[3]SA8!F40)/'[3]A6-FinPos'!F34),0,(('[3]A6-FinPos'!F12-[3]SA8!F40)/'[3]A6-FinPos'!F34))</f>
        <v>0</v>
      </c>
      <c r="G14" s="500">
        <f>IF(ISERROR(('[3]A6-FinPos'!G12-[3]SA8!G40)/'[3]A6-FinPos'!G34),0,(('[3]A6-FinPos'!G12-[3]SA8!G40)/'[3]A6-FinPos'!G34))</f>
        <v>0</v>
      </c>
      <c r="H14" s="501">
        <f>IF(ISERROR(('[3]A6-FinPos'!H12-[3]SA8!H40)/'[3]A6-FinPos'!H34),0,(('[3]A6-FinPos'!H12-[3]SA8!H40)/'[3]A6-FinPos'!H34))</f>
        <v>0</v>
      </c>
      <c r="I14" s="498">
        <f ca="1">RANDBETWEEN(50,120)/100</f>
        <v>1.1499999999999999</v>
      </c>
      <c r="J14" s="498">
        <f>IF(ISERROR(('[3]A6-FinPos'!J12-[3]SA8!J40)/'[3]A6-FinPos'!J34),0,(('[3]A6-FinPos'!J12-[3]SA8!J40)/'[3]A6-FinPos'!J34))</f>
        <v>0</v>
      </c>
      <c r="K14" s="500">
        <f>IF(ISERROR(('[3]A6-FinPos'!K12-[3]SA8!K40)/'[3]A6-FinPos'!K34),0,(('[3]A6-FinPos'!K12-[3]SA8!K40)/'[3]A6-FinPos'!K34))</f>
        <v>0</v>
      </c>
      <c r="L14" s="501">
        <f>IF(ISERROR(('[3]A6-FinPos'!L12-[3]SA8!L40)/'[3]A6-FinPos'!L34),0,(('[3]A6-FinPos'!L12-[3]SA8!L40)/'[3]A6-FinPos'!L34))</f>
        <v>0</v>
      </c>
    </row>
    <row r="15" spans="1:12" x14ac:dyDescent="0.3">
      <c r="A15" s="404" t="s">
        <v>520</v>
      </c>
      <c r="B15" s="403" t="s">
        <v>519</v>
      </c>
      <c r="C15" s="498">
        <f t="shared" ca="1" si="2"/>
        <v>1.1100000000000001</v>
      </c>
      <c r="D15" s="498">
        <f t="shared" ca="1" si="2"/>
        <v>0.56000000000000005</v>
      </c>
      <c r="E15" s="498">
        <f t="shared" ca="1" si="2"/>
        <v>0.97</v>
      </c>
      <c r="F15" s="499">
        <f>IF(ISERROR(('[3]A6-FinPos'!F6+'[3]A6-FinPos'!F7)/'[3]A6-FinPos'!F34),0,(('[3]A6-FinPos'!F6+'[3]A6-FinPos'!F7)/'[3]A6-FinPos'!F34))</f>
        <v>0</v>
      </c>
      <c r="G15" s="500">
        <f>IF(ISERROR(('[3]A6-FinPos'!G6+'[3]A6-FinPos'!G7)/'[3]A6-FinPos'!G34),0,(('[3]A6-FinPos'!G6+'[3]A6-FinPos'!G7)/'[3]A6-FinPos'!G34))</f>
        <v>0</v>
      </c>
      <c r="H15" s="501">
        <f>IF(ISERROR(('[3]A6-FinPos'!H6+'[3]A6-FinPos'!H7)/'[3]A6-FinPos'!H34),0,(('[3]A6-FinPos'!H6+'[3]A6-FinPos'!H7)/'[3]A6-FinPos'!H34))</f>
        <v>0</v>
      </c>
      <c r="I15" s="498">
        <f ca="1">RANDBETWEEN(50,120)/100</f>
        <v>0.92</v>
      </c>
      <c r="J15" s="498">
        <f>IF(ISERROR(('[3]A6-FinPos'!J6+'[3]A6-FinPos'!J7)/'[3]A6-FinPos'!J34),0,(('[3]A6-FinPos'!J6+'[3]A6-FinPos'!J7)/'[3]A6-FinPos'!J34))</f>
        <v>0</v>
      </c>
      <c r="K15" s="500">
        <f>IF(ISERROR(('[3]A6-FinPos'!K6+'[3]A6-FinPos'!K7)/'[3]A6-FinPos'!K34),0,(('[3]A6-FinPos'!K6+'[3]A6-FinPos'!K7)/'[3]A6-FinPos'!K34))</f>
        <v>0</v>
      </c>
      <c r="L15" s="501">
        <f>IF(ISERROR(('[3]A6-FinPos'!L6+'[3]A6-FinPos'!L7)/'[3]A6-FinPos'!L34),0,(('[3]A6-FinPos'!L6+'[3]A6-FinPos'!L7)/'[3]A6-FinPos'!L34))</f>
        <v>0</v>
      </c>
    </row>
    <row r="16" spans="1:12" ht="15" x14ac:dyDescent="0.25">
      <c r="A16" s="408" t="s">
        <v>518</v>
      </c>
      <c r="B16" s="403"/>
      <c r="C16" s="502"/>
      <c r="D16" s="503"/>
      <c r="E16" s="504"/>
      <c r="F16" s="505"/>
      <c r="G16" s="503"/>
      <c r="H16" s="504"/>
      <c r="I16" s="506"/>
      <c r="J16" s="502"/>
      <c r="K16" s="503"/>
      <c r="L16" s="504"/>
    </row>
    <row r="17" spans="1:12" ht="25.5" x14ac:dyDescent="0.25">
      <c r="A17" s="404" t="s">
        <v>517</v>
      </c>
      <c r="B17" s="403" t="s">
        <v>516</v>
      </c>
      <c r="C17" s="507">
        <f t="shared" ref="C17:E19" ca="1" si="3">RANDBETWEEN(50,100)/100</f>
        <v>0.62</v>
      </c>
      <c r="D17" s="508">
        <f t="shared" ca="1" si="3"/>
        <v>0.53</v>
      </c>
      <c r="E17" s="508">
        <f t="shared" ca="1" si="3"/>
        <v>0.9</v>
      </c>
      <c r="F17" s="509">
        <f>IF(ISERROR(('[3]A7-CFlow'!E6+'[3]A7-CFlow'!E20+'[3]A7-CFlow'!E21)/(SUM('[3]A4-FinPerf RE'!E5:E12)+SUM('[3]A4-FinPerf RE'!E16:E18)+'[3]A4-FinPerf RE'!E20)),0,(('[3]A7-CFlow'!E6+'[3]A7-CFlow'!E20+'[3]A7-CFlow'!E21)/(SUM('[3]A4-FinPerf RE'!E5:E12)+SUM('[3]A4-FinPerf RE'!E16:E18)+'[3]A4-FinPerf RE'!E20)))</f>
        <v>0</v>
      </c>
      <c r="G17" s="508">
        <f>F17</f>
        <v>0</v>
      </c>
      <c r="H17" s="510">
        <f>G17</f>
        <v>0</v>
      </c>
      <c r="I17" s="511">
        <f ca="1">RANDBETWEEN(50,100)/100</f>
        <v>0.85</v>
      </c>
      <c r="J17" s="507">
        <f>IF(ISERROR(('[3]A7-CFlow'!H6+'[3]A7-CFlow'!H20+'[3]A7-CFlow'!H21)/(SUM('[3]A4-FinPerf RE'!H5:H12)+SUM('[3]A4-FinPerf RE'!H16:H18)+'[3]A4-FinPerf RE'!H20)),0,(('[3]A7-CFlow'!H6+'[3]A7-CFlow'!H20+'[3]A7-CFlow'!H21)/(SUM('[3]A4-FinPerf RE'!H5:H12)+SUM('[3]A4-FinPerf RE'!H16:H18)+'[3]A4-FinPerf RE'!H20)))</f>
        <v>0</v>
      </c>
      <c r="K17" s="508">
        <f>IF(ISERROR(('[3]A7-CFlow'!J6+'[3]A7-CFlow'!J20+'[3]A7-CFlow'!J21)/(SUM('[3]A4-FinPerf RE'!J5:J12)+SUM('[3]A4-FinPerf RE'!J16:J18)+'[3]A4-FinPerf RE'!J20)),0,(('[3]A7-CFlow'!J6+'[3]A7-CFlow'!J20+'[3]A7-CFlow'!J21)/(SUM('[3]A4-FinPerf RE'!J5:J12)+SUM('[3]A4-FinPerf RE'!J16:J18)+'[3]A4-FinPerf RE'!J20)))</f>
        <v>0</v>
      </c>
      <c r="L17" s="510">
        <f>IF(ISERROR(('[3]A7-CFlow'!K6+'[3]A7-CFlow'!K20+'[3]A7-CFlow'!K21)/(SUM('[3]A4-FinPerf RE'!K5:K12)+SUM('[3]A4-FinPerf RE'!K16:K18)+'[3]A4-FinPerf RE'!K20)),0,(('[3]A7-CFlow'!K6+'[3]A7-CFlow'!K20+'[3]A7-CFlow'!K21)/(SUM('[3]A4-FinPerf RE'!K5:K12)+SUM('[3]A4-FinPerf RE'!K16:K18)+'[3]A4-FinPerf RE'!K20)))</f>
        <v>0</v>
      </c>
    </row>
    <row r="18" spans="1:12" ht="25.5" x14ac:dyDescent="0.25">
      <c r="A18" s="404" t="s">
        <v>515</v>
      </c>
      <c r="B18" s="403" t="s">
        <v>514</v>
      </c>
      <c r="C18" s="480">
        <f t="shared" ca="1" si="3"/>
        <v>0.53</v>
      </c>
      <c r="D18" s="481">
        <f t="shared" ca="1" si="3"/>
        <v>0.69</v>
      </c>
      <c r="E18" s="482">
        <f t="shared" ca="1" si="3"/>
        <v>0.8</v>
      </c>
      <c r="F18" s="483">
        <f>IF(ISERROR(('[3]A6-FinPos'!F8+'[3]A6-FinPos'!F9+'[3]A6-FinPos'!F10+'[3]A6-FinPos'!F15)/'[3]A4-FinPerf RE'!F22),0,(('[3]A6-FinPos'!F8+'[3]A6-FinPos'!F9+'[3]A6-FinPos'!F10+'[3]A6-FinPos'!F15)/'[3]A4-FinPerf RE'!F22))</f>
        <v>0</v>
      </c>
      <c r="G18" s="481">
        <f>IF(ISERROR(('[3]A6-FinPos'!G8+'[3]A6-FinPos'!G9+'[3]A6-FinPos'!G10+'[3]A6-FinPos'!G15)/'[3]A4-FinPerf RE'!G22),0,(('[3]A6-FinPos'!G8+'[3]A6-FinPos'!G9+'[3]A6-FinPos'!G10+'[3]A6-FinPos'!G15)/'[3]A4-FinPerf RE'!G22))</f>
        <v>0</v>
      </c>
      <c r="H18" s="482">
        <f>IF(ISERROR(('[3]A6-FinPos'!H8+'[3]A6-FinPos'!H9+'[3]A6-FinPos'!H10+'[3]A6-FinPos'!H15)/'[3]A4-FinPerf RE'!H22),0,(('[3]A6-FinPos'!H8+'[3]A6-FinPos'!H9+'[3]A6-FinPos'!H10+'[3]A6-FinPos'!H15)/'[3]A4-FinPerf RE'!H22))</f>
        <v>0</v>
      </c>
      <c r="I18" s="484">
        <f ca="1">RANDBETWEEN(50,100)/100</f>
        <v>0.72</v>
      </c>
      <c r="J18" s="480">
        <f>IF(ISERROR(('[3]A6-FinPos'!J8+'[3]A6-FinPos'!J9+'[3]A6-FinPos'!J10+'[3]A6-FinPos'!J15)/'[3]A4-FinPerf RE'!J22),0,(('[3]A6-FinPos'!J8+'[3]A6-FinPos'!J9+'[3]A6-FinPos'!J10+'[3]A6-FinPos'!J15)/'[3]A4-FinPerf RE'!J22))</f>
        <v>0</v>
      </c>
      <c r="K18" s="481">
        <f>IF(ISERROR(('[3]A6-FinPos'!K8+'[3]A6-FinPos'!K9+'[3]A6-FinPos'!K10+'[3]A6-FinPos'!K15)/'[3]A4-FinPerf RE'!K22),0,(('[3]A6-FinPos'!K8+'[3]A6-FinPos'!K9+'[3]A6-FinPos'!K10+'[3]A6-FinPos'!K15)/'[3]A4-FinPerf RE'!K22))</f>
        <v>0</v>
      </c>
      <c r="L18" s="482">
        <f>IF(ISERROR(('[3]A6-FinPos'!L8+'[3]A6-FinPos'!L9+'[3]A6-FinPos'!L10+'[3]A6-FinPos'!L15)/'[3]A4-FinPerf RE'!L22),0,(('[3]A6-FinPos'!L8+'[3]A6-FinPos'!L9+'[3]A6-FinPos'!L10+'[3]A6-FinPos'!L15)/'[3]A4-FinPerf RE'!L22))</f>
        <v>0</v>
      </c>
    </row>
    <row r="19" spans="1:12" ht="25.5" x14ac:dyDescent="0.25">
      <c r="A19" s="404" t="s">
        <v>513</v>
      </c>
      <c r="B19" s="403" t="s">
        <v>512</v>
      </c>
      <c r="C19" s="512">
        <f t="shared" ca="1" si="3"/>
        <v>0.69</v>
      </c>
      <c r="D19" s="513">
        <f t="shared" ca="1" si="3"/>
        <v>0.53</v>
      </c>
      <c r="E19" s="514">
        <f t="shared" ca="1" si="3"/>
        <v>0.97</v>
      </c>
      <c r="F19" s="515"/>
      <c r="G19" s="513"/>
      <c r="H19" s="514"/>
      <c r="I19" s="516">
        <f ca="1">RANDBETWEEN(50,100)/100</f>
        <v>0.67</v>
      </c>
      <c r="J19" s="512"/>
      <c r="K19" s="513"/>
      <c r="L19" s="514"/>
    </row>
    <row r="20" spans="1:12" ht="15" x14ac:dyDescent="0.25">
      <c r="A20" s="408" t="s">
        <v>511</v>
      </c>
      <c r="B20" s="403"/>
      <c r="C20" s="493"/>
      <c r="D20" s="494"/>
      <c r="E20" s="495"/>
      <c r="F20" s="496"/>
      <c r="G20" s="494"/>
      <c r="H20" s="495"/>
      <c r="I20" s="497"/>
      <c r="J20" s="493"/>
      <c r="K20" s="494"/>
      <c r="L20" s="495"/>
    </row>
    <row r="21" spans="1:12" ht="25.5" x14ac:dyDescent="0.25">
      <c r="A21" s="404" t="s">
        <v>510</v>
      </c>
      <c r="B21" s="403" t="s">
        <v>509</v>
      </c>
      <c r="C21" s="512">
        <f ca="1">RANDBETWEEN(50,100)/100</f>
        <v>0.96</v>
      </c>
      <c r="D21" s="513">
        <f ca="1">RANDBETWEEN(50,100)/100</f>
        <v>0.95</v>
      </c>
      <c r="E21" s="514">
        <f ca="1">RANDBETWEEN(50,100)/100</f>
        <v>0.8</v>
      </c>
      <c r="F21" s="515"/>
      <c r="G21" s="513"/>
      <c r="H21" s="514"/>
      <c r="I21" s="516">
        <f ca="1">RANDBETWEEN(50,100)/100</f>
        <v>0.79</v>
      </c>
      <c r="J21" s="512"/>
      <c r="K21" s="513"/>
      <c r="L21" s="514"/>
    </row>
    <row r="22" spans="1:12" ht="15" x14ac:dyDescent="0.25">
      <c r="A22" s="408" t="s">
        <v>508</v>
      </c>
      <c r="B22" s="403"/>
      <c r="C22" s="493"/>
      <c r="D22" s="494"/>
      <c r="E22" s="495"/>
      <c r="F22" s="496"/>
      <c r="G22" s="494"/>
      <c r="H22" s="495"/>
      <c r="I22" s="497"/>
      <c r="J22" s="493"/>
      <c r="K22" s="494"/>
      <c r="L22" s="495"/>
    </row>
    <row r="23" spans="1:12" ht="15" x14ac:dyDescent="0.25">
      <c r="A23" s="404" t="s">
        <v>507</v>
      </c>
      <c r="B23" s="403" t="s">
        <v>506</v>
      </c>
      <c r="C23" s="517">
        <f ca="1">RANDBETWEEN(50,100)/100</f>
        <v>0.92</v>
      </c>
      <c r="D23" s="518">
        <f ca="1">RANDBETWEEN(50,100)/100</f>
        <v>0.96</v>
      </c>
      <c r="E23" s="519">
        <f ca="1">RANDBETWEEN(50,100)/100</f>
        <v>0.51</v>
      </c>
      <c r="F23" s="520"/>
      <c r="G23" s="518"/>
      <c r="H23" s="519"/>
      <c r="I23" s="521">
        <f ca="1">RANDBETWEEN(50,100)/100</f>
        <v>0.92</v>
      </c>
      <c r="J23" s="517"/>
      <c r="K23" s="518"/>
      <c r="L23" s="519"/>
    </row>
    <row r="24" spans="1:12" ht="15" x14ac:dyDescent="0.25">
      <c r="A24" s="408" t="s">
        <v>505</v>
      </c>
      <c r="B24" s="403"/>
      <c r="C24" s="493"/>
      <c r="D24" s="494"/>
      <c r="E24" s="495"/>
      <c r="F24" s="496"/>
      <c r="G24" s="494"/>
      <c r="H24" s="495"/>
      <c r="I24" s="497"/>
      <c r="J24" s="493"/>
      <c r="K24" s="494"/>
      <c r="L24" s="495"/>
    </row>
    <row r="25" spans="1:12" ht="38.25" x14ac:dyDescent="0.25">
      <c r="A25" s="404" t="s">
        <v>504</v>
      </c>
      <c r="B25" s="407" t="s">
        <v>503</v>
      </c>
      <c r="C25" s="517">
        <f t="shared" ref="C25:E30" ca="1" si="4">RANDBETWEEN(50,100)/100</f>
        <v>0.5</v>
      </c>
      <c r="D25" s="518">
        <f t="shared" ca="1" si="4"/>
        <v>0.64</v>
      </c>
      <c r="E25" s="519">
        <f t="shared" ca="1" si="4"/>
        <v>0.89</v>
      </c>
      <c r="F25" s="520"/>
      <c r="G25" s="518"/>
      <c r="H25" s="519"/>
      <c r="I25" s="521">
        <f t="shared" ref="I25:I30" ca="1" si="5">RANDBETWEEN(50,100)/100</f>
        <v>0.83</v>
      </c>
      <c r="J25" s="517"/>
      <c r="K25" s="518"/>
      <c r="L25" s="519"/>
    </row>
    <row r="26" spans="1:12" ht="38.25" x14ac:dyDescent="0.25">
      <c r="A26" s="404" t="s">
        <v>502</v>
      </c>
      <c r="B26" s="407" t="s">
        <v>501</v>
      </c>
      <c r="C26" s="517">
        <f t="shared" ca="1" si="4"/>
        <v>0.93</v>
      </c>
      <c r="D26" s="518">
        <f t="shared" ca="1" si="4"/>
        <v>0.64</v>
      </c>
      <c r="E26" s="519">
        <f t="shared" ca="1" si="4"/>
        <v>0.61</v>
      </c>
      <c r="F26" s="520"/>
      <c r="G26" s="518"/>
      <c r="H26" s="519"/>
      <c r="I26" s="521">
        <f t="shared" ca="1" si="5"/>
        <v>0.79</v>
      </c>
      <c r="J26" s="517"/>
      <c r="K26" s="518"/>
      <c r="L26" s="519"/>
    </row>
    <row r="27" spans="1:12" ht="25.5" x14ac:dyDescent="0.25">
      <c r="A27" s="404" t="s">
        <v>500</v>
      </c>
      <c r="B27" s="403" t="s">
        <v>499</v>
      </c>
      <c r="C27" s="507">
        <f t="shared" ca="1" si="4"/>
        <v>0.83</v>
      </c>
      <c r="D27" s="508">
        <f t="shared" ca="1" si="4"/>
        <v>0.91</v>
      </c>
      <c r="E27" s="510">
        <f t="shared" ca="1" si="4"/>
        <v>0.61</v>
      </c>
      <c r="F27" s="509">
        <f>IF(ISERROR('[3]A4-FinPerf RE'!F25/'[3]A4-FinPerf RE'!F22),0,('[3]A4-FinPerf RE'!F25/'[3]A4-FinPerf RE'!F22))</f>
        <v>0</v>
      </c>
      <c r="G27" s="508">
        <f>IF(ISERROR('[3]A4-FinPerf RE'!G25/'[3]A4-FinPerf RE'!G22),0,('[3]A4-FinPerf RE'!G25/'[3]A4-FinPerf RE'!G22))</f>
        <v>0</v>
      </c>
      <c r="H27" s="510">
        <f>IF(ISERROR('[3]A4-FinPerf RE'!H25/'[3]A4-FinPerf RE'!H22),0,('[3]A4-FinPerf RE'!H25/'[3]A4-FinPerf RE'!H22))</f>
        <v>0</v>
      </c>
      <c r="I27" s="511">
        <f t="shared" ca="1" si="5"/>
        <v>0.63</v>
      </c>
      <c r="J27" s="507">
        <f>IF(ISERROR('[3]A4-FinPerf RE'!J25/'[3]A4-FinPerf RE'!J22),0,('[3]A4-FinPerf RE'!J25/'[3]A4-FinPerf RE'!J22))</f>
        <v>0</v>
      </c>
      <c r="K27" s="508">
        <f>IF(ISERROR('[3]A4-FinPerf RE'!K25/'[3]A4-FinPerf RE'!K22),0,('[3]A4-FinPerf RE'!K25/'[3]A4-FinPerf RE'!K22))</f>
        <v>0</v>
      </c>
      <c r="L27" s="510">
        <f>IF(ISERROR('[3]A4-FinPerf RE'!L25/'[3]A4-FinPerf RE'!L22),0,('[3]A4-FinPerf RE'!L25/'[3]A4-FinPerf RE'!L22))</f>
        <v>0</v>
      </c>
    </row>
    <row r="28" spans="1:12" ht="25.5" x14ac:dyDescent="0.25">
      <c r="A28" s="404" t="s">
        <v>498</v>
      </c>
      <c r="B28" s="403" t="s">
        <v>497</v>
      </c>
      <c r="C28" s="507">
        <f t="shared" ca="1" si="4"/>
        <v>0.87</v>
      </c>
      <c r="D28" s="508">
        <f t="shared" ca="1" si="4"/>
        <v>0.73</v>
      </c>
      <c r="E28" s="510">
        <f t="shared" ca="1" si="4"/>
        <v>0.72</v>
      </c>
      <c r="F28" s="509">
        <f>IF(ISERROR([3]SA22!F89/'[3]A4-FinPerf RE'!F22),0,([3]SA22!F89/'[3]A4-FinPerf RE'!F22))</f>
        <v>0</v>
      </c>
      <c r="G28" s="508">
        <f>IF(ISERROR([3]SA22!G89/'[3]A4-FinPerf RE'!G22),0,([3]SA22!G89/'[3]A4-FinPerf RE'!G22))</f>
        <v>0</v>
      </c>
      <c r="H28" s="510">
        <f>IF(ISERROR([3]SA22!H89/'[3]A4-FinPerf RE'!H22),0,([3]SA22!H89/'[3]A4-FinPerf RE'!H22))</f>
        <v>0</v>
      </c>
      <c r="I28" s="511">
        <f t="shared" ca="1" si="5"/>
        <v>0.96</v>
      </c>
      <c r="J28" s="507">
        <f>IF(ISERROR([3]SA22!I89/'[3]A4-FinPerf RE'!J22),0,([3]SA22!I89/'[3]A4-FinPerf RE'!J22))</f>
        <v>0</v>
      </c>
      <c r="K28" s="508">
        <f>IF(ISERROR([3]SA22!J89/'[3]A4-FinPerf RE'!K22),0,([3]SA22!J89/'[3]A4-FinPerf RE'!K22))</f>
        <v>0</v>
      </c>
      <c r="L28" s="510">
        <f>IF(ISERROR([3]SA22!K89/'[3]A4-FinPerf RE'!L22),0,([3]SA22!K89/'[3]A4-FinPerf RE'!L22))</f>
        <v>0</v>
      </c>
    </row>
    <row r="29" spans="1:12" ht="25.5" x14ac:dyDescent="0.25">
      <c r="A29" s="404" t="s">
        <v>75</v>
      </c>
      <c r="B29" s="403" t="s">
        <v>496</v>
      </c>
      <c r="C29" s="507">
        <f t="shared" ca="1" si="4"/>
        <v>0.96</v>
      </c>
      <c r="D29" s="508">
        <f t="shared" ca="1" si="4"/>
        <v>0.65</v>
      </c>
      <c r="E29" s="510">
        <f t="shared" ca="1" si="4"/>
        <v>0.61</v>
      </c>
      <c r="F29" s="509">
        <f>IF(ISERROR('[3]A9-Asset'!#REF!/'[3]A4-FinPerf RE'!F22),0,('[3]A9-Asset'!#REF!/'[3]A4-FinPerf RE'!F22))</f>
        <v>0</v>
      </c>
      <c r="G29" s="508">
        <f>IF(ISERROR('[3]A9-Asset'!#REF!/'[3]A4-FinPerf RE'!G22),0,('[3]A9-Asset'!#REF!/'[3]A4-FinPerf RE'!G22))</f>
        <v>0</v>
      </c>
      <c r="H29" s="510">
        <f>IF(ISERROR('[3]A9-Asset'!#REF!/'[3]A4-FinPerf RE'!H22),0,('[3]A9-Asset'!#REF!/'[3]A4-FinPerf RE'!H22))</f>
        <v>0</v>
      </c>
      <c r="I29" s="511">
        <f t="shared" ca="1" si="5"/>
        <v>0.53</v>
      </c>
      <c r="J29" s="507">
        <f>IF(ISERROR('[3]A9-Asset'!#REF!/'[3]A4-FinPerf RE'!I22),0,('[3]A9-Asset'!#REF!/'[3]A4-FinPerf RE'!I22))</f>
        <v>0</v>
      </c>
      <c r="K29" s="508">
        <f>IF(ISERROR('[3]A9-Asset'!#REF!/'[3]A4-FinPerf RE'!J22),0,('[3]A9-Asset'!#REF!/'[3]A4-FinPerf RE'!J22))</f>
        <v>0</v>
      </c>
      <c r="L29" s="510">
        <f>IF(ISERROR('[3]A9-Asset'!#REF!/'[3]A4-FinPerf RE'!K22),0,('[3]A9-Asset'!#REF!/'[3]A4-FinPerf RE'!K22))</f>
        <v>0</v>
      </c>
    </row>
    <row r="30" spans="1:12" ht="25.5" x14ac:dyDescent="0.25">
      <c r="A30" s="404" t="s">
        <v>495</v>
      </c>
      <c r="B30" s="403" t="s">
        <v>494</v>
      </c>
      <c r="C30" s="507">
        <f t="shared" ca="1" si="4"/>
        <v>0.77</v>
      </c>
      <c r="D30" s="508">
        <f t="shared" ca="1" si="4"/>
        <v>0.82</v>
      </c>
      <c r="E30" s="510">
        <f t="shared" ca="1" si="4"/>
        <v>0.96</v>
      </c>
      <c r="F30" s="509">
        <f>IF(ISERROR(('[3]A4-FinPerf RE'!F29+'[3]A4-FinPerf RE'!F28)/'[3]A4-FinPerf RE'!F22),0,(('[3]A4-FinPerf RE'!F29+'[3]A4-FinPerf RE'!F28)/'[3]A4-FinPerf RE'!F22))</f>
        <v>0</v>
      </c>
      <c r="G30" s="508">
        <f>IF(ISERROR(('[3]A4-FinPerf RE'!G29+'[3]A4-FinPerf RE'!G28)/'[3]A4-FinPerf RE'!G22),0,(('[3]A4-FinPerf RE'!G29+'[3]A4-FinPerf RE'!G28)/'[3]A4-FinPerf RE'!G22))</f>
        <v>0</v>
      </c>
      <c r="H30" s="510">
        <f>IF(ISERROR(('[3]A4-FinPerf RE'!H29+'[3]A4-FinPerf RE'!H28)/'[3]A4-FinPerf RE'!H22),0,(('[3]A4-FinPerf RE'!H29+'[3]A4-FinPerf RE'!H28)/'[3]A4-FinPerf RE'!H22))</f>
        <v>0</v>
      </c>
      <c r="I30" s="511">
        <f t="shared" ca="1" si="5"/>
        <v>0.59</v>
      </c>
      <c r="J30" s="507">
        <f>IF(ISERROR(('[3]A4-FinPerf RE'!J29+'[3]A4-FinPerf RE'!J28)/'[3]A4-FinPerf RE'!J22),0,(('[3]A4-FinPerf RE'!J29+'[3]A4-FinPerf RE'!J28)/'[3]A4-FinPerf RE'!J22))</f>
        <v>0</v>
      </c>
      <c r="K30" s="508">
        <f>IF(ISERROR(('[3]A4-FinPerf RE'!K29+'[3]A4-FinPerf RE'!K28)/'[3]A4-FinPerf RE'!K22),0,(('[3]A4-FinPerf RE'!K29+'[3]A4-FinPerf RE'!K28)/'[3]A4-FinPerf RE'!K22))</f>
        <v>0</v>
      </c>
      <c r="L30" s="510">
        <f>IF(ISERROR(('[3]A4-FinPerf RE'!L29+'[3]A4-FinPerf RE'!L28)/'[3]A4-FinPerf RE'!L22),0,(('[3]A4-FinPerf RE'!L29+'[3]A4-FinPerf RE'!L28)/'[3]A4-FinPerf RE'!L22))</f>
        <v>0</v>
      </c>
    </row>
    <row r="31" spans="1:12" ht="25.5" x14ac:dyDescent="0.25">
      <c r="A31" s="406" t="s">
        <v>493</v>
      </c>
      <c r="B31" s="405"/>
      <c r="C31" s="522"/>
      <c r="D31" s="523"/>
      <c r="E31" s="524"/>
      <c r="F31" s="525"/>
      <c r="G31" s="523"/>
      <c r="H31" s="524"/>
      <c r="I31" s="526"/>
      <c r="J31" s="522"/>
      <c r="K31" s="523"/>
      <c r="L31" s="524"/>
    </row>
    <row r="32" spans="1:12" ht="30.6" x14ac:dyDescent="0.3">
      <c r="A32" s="404" t="s">
        <v>492</v>
      </c>
      <c r="B32" s="403" t="s">
        <v>491</v>
      </c>
      <c r="C32" s="498">
        <v>2.12</v>
      </c>
      <c r="D32" s="500">
        <v>1.3</v>
      </c>
      <c r="E32" s="501">
        <v>1.5</v>
      </c>
      <c r="F32" s="499">
        <f>IF(ISERROR(('[3]A4-FinPerf RE'!F22-'[3]A4-FinPerf RE'!F19)/('[3]A7-CFlow'!G9-'[3]A7-CFlow'!G33)),0,(('[3]A4-FinPerf RE'!F22-'[3]A4-FinPerf RE'!F19)/('[3]A7-CFlow'!G9-'[3]A7-CFlow'!G33)))</f>
        <v>0</v>
      </c>
      <c r="G32" s="500">
        <f>F32</f>
        <v>0</v>
      </c>
      <c r="H32" s="501">
        <v>1.2</v>
      </c>
      <c r="I32" s="527">
        <f>IF(ISERROR(('[3]A4-FinPerf RE'!I22-'[3]A4-FinPerf RE'!I19)/('[3]A7-CFlow'!J9-'[3]A7-CFlow'!J33)),0,(('[3]A4-FinPerf RE'!I22-'[3]A4-FinPerf RE'!I19)/('[3]A7-CFlow'!J9-'[3]A7-CFlow'!J33)))</f>
        <v>0</v>
      </c>
      <c r="J32" s="498">
        <f>IF(ISERROR(('[3]A4-FinPerf RE'!J22-'[3]A4-FinPerf RE'!J19)/('[3]A7-CFlow'!K9-'[3]A7-CFlow'!K33)),0,(('[3]A4-FinPerf RE'!J22-'[3]A4-FinPerf RE'!J19)/('[3]A7-CFlow'!K9-'[3]A7-CFlow'!K33)))</f>
        <v>0</v>
      </c>
      <c r="K32" s="500">
        <f>IF(ISERROR(('[3]A4-FinPerf RE'!K22-'[3]A4-FinPerf RE'!K19)/('[3]A7-CFlow'!L9-'[3]A7-CFlow'!L33)),0,(('[3]A4-FinPerf RE'!K22-'[3]A4-FinPerf RE'!K19)/('[3]A7-CFlow'!L9-'[3]A7-CFlow'!L33)))</f>
        <v>0</v>
      </c>
      <c r="L32" s="501">
        <f>IF(ISERROR(('[3]A4-FinPerf RE'!L22-'[3]A4-FinPerf RE'!L19)/('[3]A7-CFlow'!L9-'[3]A7-CFlow'!L33)),0,(('[3]A4-FinPerf RE'!L22-'[3]A4-FinPerf RE'!L19)/('[3]A7-CFlow'!L9-'[3]A7-CFlow'!L33)))</f>
        <v>0</v>
      </c>
    </row>
    <row r="33" spans="1:12" ht="25.5" x14ac:dyDescent="0.25">
      <c r="A33" s="404" t="s">
        <v>490</v>
      </c>
      <c r="B33" s="403" t="s">
        <v>489</v>
      </c>
      <c r="C33" s="507">
        <v>0.64</v>
      </c>
      <c r="D33" s="508">
        <v>0.62</v>
      </c>
      <c r="E33" s="510">
        <v>0.68</v>
      </c>
      <c r="F33" s="509">
        <f>IF(ISERROR(('[3]A6-FinPos'!F8+'[3]A6-FinPos'!F9+'[3]A6-FinPos'!F10)/SUM('[3]A4-FinPerf RE'!F5:F12)),0,(('[3]A6-FinPos'!F8+'[3]A6-FinPos'!F9+'[3]A6-FinPos'!F10)/SUM('[3]A4-FinPerf RE'!F5:F12)))</f>
        <v>0</v>
      </c>
      <c r="G33" s="508">
        <f>IF(ISERROR(('[3]A6-FinPos'!G8+'[3]A6-FinPos'!G9+'[3]A6-FinPos'!G10)/SUM('[3]A4-FinPerf RE'!G5:G12)),0,(('[3]A6-FinPos'!G8+'[3]A6-FinPos'!G9+'[3]A6-FinPos'!G10)/SUM('[3]A4-FinPerf RE'!G5:G12)))</f>
        <v>0</v>
      </c>
      <c r="H33" s="510">
        <v>0.60499999999999998</v>
      </c>
      <c r="I33" s="511">
        <f>IF(ISERROR(('[3]A6-FinPos'!I8+'[3]A6-FinPos'!I9+'[3]A6-FinPos'!I10)/SUM('[3]A4-FinPerf RE'!I5:I12)),0,(('[3]A6-FinPos'!I8+'[3]A6-FinPos'!I9+'[3]A6-FinPos'!I10)/SUM('[3]A4-FinPerf RE'!I5:I12)))</f>
        <v>0</v>
      </c>
      <c r="J33" s="507">
        <f>IF(ISERROR(('[3]A6-FinPos'!J8+'[3]A6-FinPos'!J9+'[3]A6-FinPos'!J10)/SUM('[3]A4-FinPerf RE'!J5:J12)),0,(('[3]A6-FinPos'!J8+'[3]A6-FinPos'!J9+'[3]A6-FinPos'!J10)/SUM('[3]A4-FinPerf RE'!J5:J12)))</f>
        <v>0</v>
      </c>
      <c r="K33" s="508">
        <f>IF(ISERROR(('[3]A6-FinPos'!K8+'[3]A6-FinPos'!K9+'[3]A6-FinPos'!K10)/SUM('[3]A4-FinPerf RE'!K5:K12)),0,(('[3]A6-FinPos'!K8+'[3]A6-FinPos'!K9+'[3]A6-FinPos'!K10)/SUM('[3]A4-FinPerf RE'!K5:K12)))</f>
        <v>0</v>
      </c>
      <c r="L33" s="510">
        <f>IF(ISERROR(('[3]A6-FinPos'!L8+'[3]A6-FinPos'!L9+'[3]A6-FinPos'!L10)/SUM('[3]A4-FinPerf RE'!L5:L12)),0,(('[3]A6-FinPos'!L8+'[3]A6-FinPos'!L9+'[3]A6-FinPos'!L10)/SUM('[3]A4-FinPerf RE'!L5:L12)))</f>
        <v>0</v>
      </c>
    </row>
    <row r="34" spans="1:12" ht="20.399999999999999" x14ac:dyDescent="0.3">
      <c r="A34" s="402" t="s">
        <v>488</v>
      </c>
      <c r="B34" s="401" t="s">
        <v>472</v>
      </c>
      <c r="C34" s="528">
        <v>1.5</v>
      </c>
      <c r="D34" s="529">
        <v>1.9</v>
      </c>
      <c r="E34" s="530">
        <v>1.4</v>
      </c>
      <c r="F34" s="531">
        <f>IF(ISERROR('[3]A7-CFlow'!F38/[3]SA8!F41),0,('[3]A7-CFlow'!F38/[3]SA8!F41))</f>
        <v>0</v>
      </c>
      <c r="G34" s="529">
        <f>IF(ISERROR('[3]A7-CFlow'!G38/[3]SA8!G41),0,('[3]A7-CFlow'!G38/[3]SA8!G41))</f>
        <v>0</v>
      </c>
      <c r="H34" s="530">
        <v>0.8</v>
      </c>
      <c r="I34" s="532">
        <f>IF(ISERROR('[3]A7-CFlow'!I38/[3]SA8!I41),0,('[3]A7-CFlow'!I38/[3]SA8!I41))</f>
        <v>0</v>
      </c>
      <c r="J34" s="528">
        <f>IF(ISERROR('[3]A7-CFlow'!J38/[3]SA8!J41),0,('[3]A7-CFlow'!J38/[3]SA8!J41))</f>
        <v>0</v>
      </c>
      <c r="K34" s="529">
        <f>IF(ISERROR('[3]A7-CFlow'!K38/[3]SA8!K41),0,('[3]A7-CFlow'!K38/[3]SA8!K41))</f>
        <v>0</v>
      </c>
      <c r="L34" s="530">
        <f>IF(ISERROR('[3]A7-CFlow'!L38/[3]SA8!L41),0,('[3]A7-CFlow'!L38/[3]SA8!L41))</f>
        <v>0</v>
      </c>
    </row>
    <row r="35" spans="1:12" ht="15" x14ac:dyDescent="0.25">
      <c r="A35" s="400" t="str">
        <f>head27a</f>
        <v>References</v>
      </c>
      <c r="B35" s="393"/>
      <c r="C35" s="393"/>
      <c r="D35" s="393"/>
      <c r="E35" s="393"/>
      <c r="F35" s="393"/>
      <c r="G35" s="393"/>
      <c r="H35" s="393"/>
      <c r="I35" s="393"/>
      <c r="J35" s="393"/>
      <c r="K35" s="393"/>
      <c r="L35" s="393"/>
    </row>
    <row r="36" spans="1:12" ht="15" x14ac:dyDescent="0.25">
      <c r="A36" s="399" t="s">
        <v>487</v>
      </c>
      <c r="B36" s="393"/>
      <c r="C36" s="393"/>
      <c r="D36" s="393"/>
      <c r="E36" s="393"/>
      <c r="F36" s="393"/>
      <c r="G36" s="393"/>
      <c r="H36" s="393"/>
      <c r="I36" s="393"/>
      <c r="J36" s="393"/>
      <c r="K36" s="393"/>
      <c r="L36" s="393"/>
    </row>
    <row r="37" spans="1:12" ht="15" x14ac:dyDescent="0.25">
      <c r="A37" s="399" t="s">
        <v>486</v>
      </c>
      <c r="B37" s="393"/>
      <c r="C37" s="393"/>
      <c r="D37" s="393"/>
      <c r="E37" s="393"/>
      <c r="F37" s="393"/>
      <c r="G37" s="393"/>
      <c r="H37" s="393"/>
      <c r="I37" s="393"/>
      <c r="J37" s="393"/>
      <c r="K37" s="393"/>
      <c r="L37" s="393"/>
    </row>
    <row r="38" spans="1:12" ht="15" x14ac:dyDescent="0.25">
      <c r="A38" s="393"/>
      <c r="B38" s="393"/>
      <c r="C38" s="393"/>
      <c r="D38" s="393"/>
      <c r="E38" s="393"/>
      <c r="F38" s="393"/>
      <c r="G38" s="393"/>
      <c r="H38" s="393"/>
      <c r="I38" s="393"/>
      <c r="J38" s="393"/>
      <c r="K38" s="393"/>
      <c r="L38" s="393"/>
    </row>
    <row r="39" spans="1:12" ht="15" x14ac:dyDescent="0.25">
      <c r="A39" s="398" t="s">
        <v>485</v>
      </c>
      <c r="B39" s="393"/>
      <c r="C39" s="393"/>
      <c r="D39" s="393"/>
      <c r="E39" s="393"/>
      <c r="F39" s="393"/>
      <c r="G39" s="393"/>
      <c r="H39" s="393"/>
      <c r="I39" s="393"/>
      <c r="J39" s="393"/>
      <c r="K39" s="393"/>
      <c r="L39" s="393"/>
    </row>
    <row r="40" spans="1:12" ht="15" x14ac:dyDescent="0.25">
      <c r="A40" s="393" t="s">
        <v>484</v>
      </c>
      <c r="B40" s="393"/>
      <c r="C40" s="390"/>
      <c r="D40" s="390"/>
      <c r="E40" s="397"/>
      <c r="F40" s="397"/>
      <c r="G40" s="397"/>
      <c r="H40" s="397"/>
      <c r="I40" s="397"/>
      <c r="J40" s="397"/>
      <c r="K40" s="397"/>
      <c r="L40" s="397"/>
    </row>
    <row r="41" spans="1:12" ht="15" x14ac:dyDescent="0.25">
      <c r="A41" s="393" t="s">
        <v>483</v>
      </c>
      <c r="B41" s="393"/>
      <c r="C41" s="396" t="e">
        <f>(('[3]A4-FinPerf RE'!C25+'[3]A4-FinPerf RE'!C26+'[3]A4-FinPerf RE'!C27+'[3]A4-FinPerf RE'!C29+'[3]A4-FinPerf RE'!C30+'[3]A4-FinPerf RE'!C32+'[3]A4-FinPerf RE'!C33)+(('[3]A4-FinPerf RE'!C31+'[3]A4-FinPerf RE'!C34)*[3]SA8!C42))/12</f>
        <v>#REF!</v>
      </c>
      <c r="D41" s="396" t="e">
        <f>(('[3]A4-FinPerf RE'!D25+'[3]A4-FinPerf RE'!D26+'[3]A4-FinPerf RE'!D27+'[3]A4-FinPerf RE'!D29+'[3]A4-FinPerf RE'!D30+'[3]A4-FinPerf RE'!D32+'[3]A4-FinPerf RE'!D33)+(('[3]A4-FinPerf RE'!D31+'[3]A4-FinPerf RE'!D34)*[3]SA8!D42))/12</f>
        <v>#REF!</v>
      </c>
      <c r="E41" s="396" t="e">
        <f>(('[3]A4-FinPerf RE'!E25+'[3]A4-FinPerf RE'!E26+'[3]A4-FinPerf RE'!E27+'[3]A4-FinPerf RE'!E29+'[3]A4-FinPerf RE'!E30+'[3]A4-FinPerf RE'!E32+'[3]A4-FinPerf RE'!E33)+(('[3]A4-FinPerf RE'!E31+'[3]A4-FinPerf RE'!E34)*[3]SA8!E42))/12</f>
        <v>#REF!</v>
      </c>
      <c r="F41" s="396" t="e">
        <f>(('[3]A4-FinPerf RE'!F25+'[3]A4-FinPerf RE'!F26+'[3]A4-FinPerf RE'!F27+'[3]A4-FinPerf RE'!F29+'[3]A4-FinPerf RE'!F30+'[3]A4-FinPerf RE'!F32+'[3]A4-FinPerf RE'!F33)+(('[3]A4-FinPerf RE'!F31+'[3]A4-FinPerf RE'!F34)*[3]SA8!F42))/12</f>
        <v>#REF!</v>
      </c>
      <c r="G41" s="396" t="e">
        <f>(('[3]A4-FinPerf RE'!G25+'[3]A4-FinPerf RE'!G26+'[3]A4-FinPerf RE'!G27+'[3]A4-FinPerf RE'!G29+'[3]A4-FinPerf RE'!G30+'[3]A4-FinPerf RE'!G32+'[3]A4-FinPerf RE'!G33)+(('[3]A4-FinPerf RE'!G31+'[3]A4-FinPerf RE'!G34)*[3]SA8!G42))/12</f>
        <v>#REF!</v>
      </c>
      <c r="H41" s="396" t="e">
        <f>(('[3]A4-FinPerf RE'!H25+'[3]A4-FinPerf RE'!H26+'[3]A4-FinPerf RE'!H27+'[3]A4-FinPerf RE'!H29+'[3]A4-FinPerf RE'!H30+'[3]A4-FinPerf RE'!H32+'[3]A4-FinPerf RE'!H33)+(('[3]A4-FinPerf RE'!H31+'[3]A4-FinPerf RE'!H34)*[3]SA8!H42))/12</f>
        <v>#REF!</v>
      </c>
      <c r="I41" s="396" t="e">
        <f>(('[3]A4-FinPerf RE'!I25+'[3]A4-FinPerf RE'!I26+'[3]A4-FinPerf RE'!I27+'[3]A4-FinPerf RE'!I29+'[3]A4-FinPerf RE'!I30+'[3]A4-FinPerf RE'!I32+'[3]A4-FinPerf RE'!I33)+(('[3]A4-FinPerf RE'!I31+'[3]A4-FinPerf RE'!I34)*[3]SA8!I42))/12</f>
        <v>#REF!</v>
      </c>
      <c r="J41" s="396" t="e">
        <f>(('[3]A4-FinPerf RE'!J25+'[3]A4-FinPerf RE'!J26+'[3]A4-FinPerf RE'!J27+'[3]A4-FinPerf RE'!J29+'[3]A4-FinPerf RE'!J30+'[3]A4-FinPerf RE'!J32+'[3]A4-FinPerf RE'!J33)+(('[3]A4-FinPerf RE'!J31+'[3]A4-FinPerf RE'!J34)*[3]SA8!J42))/12</f>
        <v>#REF!</v>
      </c>
      <c r="K41" s="396" t="e">
        <f>(('[3]A4-FinPerf RE'!K25+'[3]A4-FinPerf RE'!K26+'[3]A4-FinPerf RE'!K27+'[3]A4-FinPerf RE'!K29+'[3]A4-FinPerf RE'!K30+'[3]A4-FinPerf RE'!K32+'[3]A4-FinPerf RE'!K33)+(('[3]A4-FinPerf RE'!K31+'[3]A4-FinPerf RE'!K34)*[3]SA8!K42))/12</f>
        <v>#REF!</v>
      </c>
      <c r="L41" s="396" t="e">
        <f>(('[3]A4-FinPerf RE'!L25+'[3]A4-FinPerf RE'!L26+'[3]A4-FinPerf RE'!L27+'[3]A4-FinPerf RE'!L29+'[3]A4-FinPerf RE'!L30+'[3]A4-FinPerf RE'!L32+'[3]A4-FinPerf RE'!L33)+(('[3]A4-FinPerf RE'!L31+'[3]A4-FinPerf RE'!L34)*[3]SA8!L42))/12</f>
        <v>#REF!</v>
      </c>
    </row>
    <row r="42" spans="1:12" ht="15" x14ac:dyDescent="0.25">
      <c r="A42" s="393" t="s">
        <v>482</v>
      </c>
      <c r="B42" s="393"/>
      <c r="C42" s="395"/>
      <c r="D42" s="394">
        <f t="shared" ref="D42:L42" si="6">$C$42</f>
        <v>0</v>
      </c>
      <c r="E42" s="394">
        <f t="shared" si="6"/>
        <v>0</v>
      </c>
      <c r="F42" s="394">
        <f t="shared" si="6"/>
        <v>0</v>
      </c>
      <c r="G42" s="394">
        <f t="shared" si="6"/>
        <v>0</v>
      </c>
      <c r="H42" s="394">
        <f t="shared" si="6"/>
        <v>0</v>
      </c>
      <c r="I42" s="394">
        <f t="shared" si="6"/>
        <v>0</v>
      </c>
      <c r="J42" s="394">
        <f t="shared" si="6"/>
        <v>0</v>
      </c>
      <c r="K42" s="394">
        <f t="shared" si="6"/>
        <v>0</v>
      </c>
      <c r="L42" s="394">
        <f t="shared" si="6"/>
        <v>0</v>
      </c>
    </row>
    <row r="43" spans="1:12" ht="15" x14ac:dyDescent="0.25">
      <c r="A43" s="393" t="s">
        <v>481</v>
      </c>
      <c r="B43" s="393"/>
      <c r="C43" s="392" t="e">
        <f>'[3]A5-Capex'!C21-'[3]A5-Capex'!C70-'[3]A5-Capex'!C71</f>
        <v>#REF!</v>
      </c>
      <c r="D43" s="392" t="e">
        <f>'[3]A5-Capex'!D21-'[3]A5-Capex'!D70-'[3]A5-Capex'!D71</f>
        <v>#REF!</v>
      </c>
      <c r="E43" s="392" t="e">
        <f>'[3]A5-Capex'!E21-'[3]A5-Capex'!E70-'[3]A5-Capex'!E71</f>
        <v>#REF!</v>
      </c>
      <c r="F43" s="392" t="e">
        <f>'[3]A5-Capex'!F21-'[3]A5-Capex'!F70-'[3]A5-Capex'!F71</f>
        <v>#REF!</v>
      </c>
      <c r="G43" s="392" t="e">
        <f>'[3]A5-Capex'!G21-'[3]A5-Capex'!G70-'[3]A5-Capex'!G71</f>
        <v>#REF!</v>
      </c>
      <c r="H43" s="392" t="e">
        <f>'[3]A5-Capex'!H21-'[3]A5-Capex'!H70-'[3]A5-Capex'!H71</f>
        <v>#REF!</v>
      </c>
      <c r="I43" s="392" t="e">
        <f>'[3]A5-Capex'!I21-'[3]A5-Capex'!I70-'[3]A5-Capex'!I71</f>
        <v>#REF!</v>
      </c>
      <c r="J43" s="392" t="e">
        <f>'[3]A5-Capex'!J21-'[3]A5-Capex'!J70-'[3]A5-Capex'!J71</f>
        <v>#REF!</v>
      </c>
      <c r="K43" s="392" t="e">
        <f>'[3]A5-Capex'!K21-'[3]A5-Capex'!K70-'[3]A5-Capex'!K71</f>
        <v>#REF!</v>
      </c>
      <c r="L43" s="392" t="e">
        <f>'[3]A5-Capex'!L21-'[3]A5-Capex'!L70-'[3]A5-Capex'!L71</f>
        <v>#REF!</v>
      </c>
    </row>
    <row r="44" spans="1:12" ht="15" x14ac:dyDescent="0.25">
      <c r="A44" s="393" t="s">
        <v>480</v>
      </c>
      <c r="B44" s="393"/>
      <c r="C44" s="392" t="e">
        <f>'[3]A7-CFlow'!C29+'[3]A7-CFlow'!C30</f>
        <v>#REF!</v>
      </c>
      <c r="D44" s="392" t="e">
        <f>'[3]A7-CFlow'!D29+'[3]A7-CFlow'!D30</f>
        <v>#REF!</v>
      </c>
      <c r="E44" s="392" t="e">
        <f>'[3]A7-CFlow'!E29+'[3]A7-CFlow'!E30</f>
        <v>#REF!</v>
      </c>
      <c r="F44" s="392" t="e">
        <f>'[3]A7-CFlow'!F29+'[3]A7-CFlow'!F30</f>
        <v>#REF!</v>
      </c>
      <c r="G44" s="392" t="e">
        <f>'[3]A7-CFlow'!G29+'[3]A7-CFlow'!G30</f>
        <v>#REF!</v>
      </c>
      <c r="H44" s="392" t="e">
        <f>'[3]A7-CFlow'!H29+'[3]A7-CFlow'!H30</f>
        <v>#REF!</v>
      </c>
      <c r="I44" s="392" t="e">
        <f>'[3]A7-CFlow'!I29+'[3]A7-CFlow'!I30</f>
        <v>#REF!</v>
      </c>
      <c r="J44" s="392" t="e">
        <f>'[3]A7-CFlow'!J29+'[3]A7-CFlow'!J30</f>
        <v>#REF!</v>
      </c>
      <c r="K44" s="392" t="e">
        <f>'[3]A7-CFlow'!K29+'[3]A7-CFlow'!K30</f>
        <v>#REF!</v>
      </c>
      <c r="L44" s="392" t="e">
        <f>'[3]A7-CFlow'!L29+'[3]A7-CFlow'!L30</f>
        <v>#REF!</v>
      </c>
    </row>
    <row r="45" spans="1:12" ht="15" x14ac:dyDescent="0.25">
      <c r="A45" s="391"/>
      <c r="B45" s="387"/>
      <c r="C45" s="387"/>
      <c r="D45" s="387"/>
      <c r="E45" s="387"/>
      <c r="F45" s="387"/>
      <c r="G45" s="387"/>
      <c r="H45" s="387"/>
      <c r="I45" s="390"/>
      <c r="J45" s="387"/>
      <c r="K45" s="387"/>
      <c r="L45" s="387"/>
    </row>
    <row r="46" spans="1:12" ht="15" x14ac:dyDescent="0.25">
      <c r="A46" s="387"/>
      <c r="B46" s="387"/>
      <c r="C46" s="386"/>
      <c r="D46" s="386"/>
      <c r="E46" s="386"/>
      <c r="F46" s="386"/>
      <c r="G46" s="386"/>
      <c r="H46" s="386"/>
      <c r="I46" s="386"/>
      <c r="J46" s="386"/>
      <c r="K46" s="386"/>
      <c r="L46" s="386"/>
    </row>
    <row r="47" spans="1:12" ht="15" x14ac:dyDescent="0.25">
      <c r="A47" s="387"/>
      <c r="B47" s="387"/>
      <c r="C47" s="388"/>
      <c r="D47" s="388"/>
      <c r="E47" s="388"/>
      <c r="F47" s="388"/>
      <c r="G47" s="388"/>
      <c r="H47" s="388"/>
      <c r="I47" s="388"/>
      <c r="J47" s="388"/>
      <c r="K47" s="388"/>
      <c r="L47" s="388"/>
    </row>
    <row r="48" spans="1:12" ht="15" x14ac:dyDescent="0.25">
      <c r="A48" s="387"/>
      <c r="B48" s="387"/>
      <c r="C48" s="388"/>
      <c r="D48" s="388"/>
      <c r="E48" s="388"/>
      <c r="F48" s="388"/>
      <c r="G48" s="388"/>
      <c r="H48" s="388"/>
      <c r="I48" s="388"/>
      <c r="J48" s="388"/>
      <c r="K48" s="388"/>
      <c r="L48" s="388"/>
    </row>
    <row r="49" spans="1:12" ht="15" x14ac:dyDescent="0.25">
      <c r="A49" s="389"/>
      <c r="B49" s="389"/>
      <c r="C49" s="388"/>
      <c r="D49" s="388"/>
      <c r="E49" s="388"/>
      <c r="F49" s="388"/>
      <c r="G49" s="388"/>
      <c r="H49" s="388"/>
      <c r="I49" s="388"/>
      <c r="J49" s="388"/>
      <c r="K49" s="388"/>
      <c r="L49" s="388"/>
    </row>
    <row r="50" spans="1:12" ht="15" x14ac:dyDescent="0.25">
      <c r="A50" s="387"/>
      <c r="B50" s="387"/>
      <c r="C50" s="386"/>
      <c r="D50" s="386"/>
      <c r="E50" s="386"/>
      <c r="F50" s="386"/>
      <c r="G50" s="386"/>
      <c r="H50" s="386"/>
      <c r="I50" s="386"/>
      <c r="J50" s="386"/>
      <c r="K50" s="386"/>
      <c r="L50" s="386"/>
    </row>
  </sheetData>
  <mergeCells count="4">
    <mergeCell ref="A2:A3"/>
    <mergeCell ref="B2:B3"/>
    <mergeCell ref="F2:I2"/>
    <mergeCell ref="J2:L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J7" sqref="J7"/>
    </sheetView>
  </sheetViews>
  <sheetFormatPr defaultRowHeight="14.4" x14ac:dyDescent="0.3"/>
  <cols>
    <col min="1" max="1" width="40.5546875" bestFit="1" customWidth="1"/>
    <col min="2" max="2" width="14.88671875" bestFit="1" customWidth="1"/>
    <col min="3" max="3" width="8.44140625" bestFit="1" customWidth="1"/>
    <col min="4" max="4" width="8.6640625" bestFit="1" customWidth="1"/>
    <col min="5" max="5" width="8.44140625" bestFit="1" customWidth="1"/>
    <col min="6" max="6" width="9" bestFit="1" customWidth="1"/>
  </cols>
  <sheetData>
    <row r="1" spans="1:7" ht="15.75" thickBot="1" x14ac:dyDescent="0.3">
      <c r="A1" s="733"/>
      <c r="B1" s="733"/>
      <c r="C1" s="733"/>
      <c r="D1" s="733"/>
      <c r="E1" s="733"/>
      <c r="F1" s="733"/>
      <c r="G1" s="352"/>
    </row>
    <row r="2" spans="1:7" ht="60.75" thickTop="1" x14ac:dyDescent="0.25">
      <c r="A2" s="434" t="s">
        <v>588</v>
      </c>
      <c r="B2" s="433" t="s">
        <v>95</v>
      </c>
      <c r="C2" s="432" t="s">
        <v>90</v>
      </c>
      <c r="D2" s="432" t="s">
        <v>437</v>
      </c>
      <c r="E2" s="432" t="s">
        <v>587</v>
      </c>
      <c r="F2" s="431" t="s">
        <v>586</v>
      </c>
      <c r="G2" s="352"/>
    </row>
    <row r="3" spans="1:7" ht="15" x14ac:dyDescent="0.25">
      <c r="A3" s="356" t="s">
        <v>436</v>
      </c>
      <c r="B3" s="460">
        <v>138358621</v>
      </c>
      <c r="C3" s="460">
        <v>134809794</v>
      </c>
      <c r="D3" s="460">
        <v>132759926</v>
      </c>
      <c r="E3" s="533">
        <f>IF(B3=0,"",1-$D$24/B3)</f>
        <v>-7.6136070480205209</v>
      </c>
      <c r="F3" s="534">
        <f t="shared" ref="F3:F32" si="0">IF(C3=0,"",1-D3/C3)</f>
        <v>1.5205631127957919E-2</v>
      </c>
      <c r="G3" s="355">
        <f>C4/$C$7</f>
        <v>0.12030366773201687</v>
      </c>
    </row>
    <row r="4" spans="1:7" ht="15" x14ac:dyDescent="0.25">
      <c r="A4" s="353"/>
      <c r="B4" s="463">
        <v>138358621</v>
      </c>
      <c r="C4" s="463">
        <v>134809794</v>
      </c>
      <c r="D4" s="463">
        <v>133759926</v>
      </c>
      <c r="E4" s="533">
        <f t="shared" ref="E4:E32" si="1">IF(B4=0,"",1-D4/B4)</f>
        <v>3.3237502417720721E-2</v>
      </c>
      <c r="F4" s="534">
        <f t="shared" si="0"/>
        <v>7.7877724522003033E-3</v>
      </c>
      <c r="G4" s="352"/>
    </row>
    <row r="5" spans="1:7" ht="15" x14ac:dyDescent="0.25">
      <c r="A5" s="356" t="s">
        <v>435</v>
      </c>
      <c r="B5" s="460">
        <v>981969032</v>
      </c>
      <c r="C5" s="460">
        <v>985769458</v>
      </c>
      <c r="D5" s="460">
        <v>986594798</v>
      </c>
      <c r="E5" s="533">
        <f t="shared" si="1"/>
        <v>-4.7107045632370781E-3</v>
      </c>
      <c r="F5" s="534">
        <f t="shared" si="0"/>
        <v>-8.372545865587E-4</v>
      </c>
      <c r="G5" s="355">
        <f>C6/$C$7</f>
        <v>0.87969633226798316</v>
      </c>
    </row>
    <row r="6" spans="1:7" ht="15" x14ac:dyDescent="0.25">
      <c r="A6" s="353"/>
      <c r="B6" s="463">
        <v>981969032</v>
      </c>
      <c r="C6" s="463">
        <v>985769458</v>
      </c>
      <c r="D6" s="463">
        <v>986594798</v>
      </c>
      <c r="E6" s="533">
        <f t="shared" si="1"/>
        <v>-4.7107045632370781E-3</v>
      </c>
      <c r="F6" s="534">
        <f t="shared" si="0"/>
        <v>-8.372545865587E-4</v>
      </c>
      <c r="G6" s="352"/>
    </row>
    <row r="7" spans="1:7" ht="15" x14ac:dyDescent="0.25">
      <c r="A7" s="353" t="s">
        <v>434</v>
      </c>
      <c r="B7" s="463">
        <f>B6+B4</f>
        <v>1120327653</v>
      </c>
      <c r="C7" s="463">
        <f>C6+C4</f>
        <v>1120579252</v>
      </c>
      <c r="D7" s="463">
        <f>D6+D4</f>
        <v>1120354724</v>
      </c>
      <c r="E7" s="533">
        <f t="shared" si="1"/>
        <v>-2.416346675682135E-5</v>
      </c>
      <c r="F7" s="534">
        <f t="shared" si="0"/>
        <v>2.0036780049181857E-4</v>
      </c>
      <c r="G7" s="352"/>
    </row>
    <row r="8" spans="1:7" ht="15" x14ac:dyDescent="0.25">
      <c r="A8" s="356" t="s">
        <v>585</v>
      </c>
      <c r="B8" s="460">
        <v>69142610</v>
      </c>
      <c r="C8" s="460">
        <v>70150653</v>
      </c>
      <c r="D8" s="460">
        <v>69897654</v>
      </c>
      <c r="E8" s="533">
        <f t="shared" si="1"/>
        <v>-1.0920096883817454E-2</v>
      </c>
      <c r="F8" s="534">
        <f t="shared" si="0"/>
        <v>3.606509550239001E-3</v>
      </c>
      <c r="G8" s="352"/>
    </row>
    <row r="9" spans="1:7" ht="15" x14ac:dyDescent="0.25">
      <c r="A9" s="356" t="s">
        <v>259</v>
      </c>
      <c r="B9" s="460">
        <v>47304900</v>
      </c>
      <c r="C9" s="460">
        <v>47654890</v>
      </c>
      <c r="D9" s="460">
        <v>47648794</v>
      </c>
      <c r="E9" s="533">
        <f t="shared" si="1"/>
        <v>-7.2697331566073942E-3</v>
      </c>
      <c r="F9" s="534">
        <f t="shared" si="0"/>
        <v>1.2791971610892627E-4</v>
      </c>
      <c r="G9" s="352"/>
    </row>
    <row r="10" spans="1:7" ht="15" x14ac:dyDescent="0.25">
      <c r="A10" s="356" t="s">
        <v>257</v>
      </c>
      <c r="B10" s="460">
        <v>4500000</v>
      </c>
      <c r="C10" s="460">
        <v>4654690</v>
      </c>
      <c r="D10" s="460">
        <v>4655980</v>
      </c>
      <c r="E10" s="533">
        <f t="shared" si="1"/>
        <v>-3.466222222222215E-2</v>
      </c>
      <c r="F10" s="534">
        <f t="shared" si="0"/>
        <v>-2.7713983100907669E-4</v>
      </c>
      <c r="G10" s="352"/>
    </row>
    <row r="11" spans="1:7" ht="15" x14ac:dyDescent="0.25">
      <c r="A11" s="356" t="s">
        <v>584</v>
      </c>
      <c r="B11" s="460">
        <v>16111111</v>
      </c>
      <c r="C11" s="460">
        <v>14436798</v>
      </c>
      <c r="D11" s="460">
        <v>13645789</v>
      </c>
      <c r="E11" s="533">
        <f t="shared" si="1"/>
        <v>0.15301998726220678</v>
      </c>
      <c r="F11" s="534">
        <f t="shared" si="0"/>
        <v>5.4791166296016658E-2</v>
      </c>
      <c r="G11" s="352"/>
    </row>
    <row r="12" spans="1:7" ht="15" x14ac:dyDescent="0.25">
      <c r="A12" s="356" t="s">
        <v>85</v>
      </c>
      <c r="B12" s="460">
        <v>5800000</v>
      </c>
      <c r="C12" s="460">
        <v>5567453</v>
      </c>
      <c r="D12" s="460">
        <v>5567689</v>
      </c>
      <c r="E12" s="533">
        <f t="shared" si="1"/>
        <v>4.0053620689655123E-2</v>
      </c>
      <c r="F12" s="534">
        <f t="shared" si="0"/>
        <v>-4.2389221786010012E-5</v>
      </c>
      <c r="G12" s="352"/>
    </row>
    <row r="13" spans="1:7" ht="15" x14ac:dyDescent="0.25">
      <c r="A13" s="353"/>
      <c r="B13" s="463">
        <v>138358621</v>
      </c>
      <c r="C13" s="463">
        <v>134809794</v>
      </c>
      <c r="D13" s="463">
        <v>132759926</v>
      </c>
      <c r="E13" s="533">
        <f t="shared" si="1"/>
        <v>4.0465096858691596E-2</v>
      </c>
      <c r="F13" s="534">
        <f t="shared" si="0"/>
        <v>1.5205631127957919E-2</v>
      </c>
      <c r="G13" s="352"/>
    </row>
    <row r="14" spans="1:7" ht="15" x14ac:dyDescent="0.25">
      <c r="A14" s="356" t="s">
        <v>582</v>
      </c>
      <c r="B14" s="460">
        <v>30000000</v>
      </c>
      <c r="C14" s="460">
        <v>31000000</v>
      </c>
      <c r="D14" s="460">
        <v>31000000</v>
      </c>
      <c r="E14" s="533">
        <f t="shared" si="1"/>
        <v>-3.3333333333333437E-2</v>
      </c>
      <c r="F14" s="534">
        <f t="shared" si="0"/>
        <v>0</v>
      </c>
      <c r="G14" s="352"/>
    </row>
    <row r="15" spans="1:7" ht="15" x14ac:dyDescent="0.25">
      <c r="A15" s="356" t="s">
        <v>583</v>
      </c>
      <c r="B15" s="460">
        <v>42245670</v>
      </c>
      <c r="C15" s="460">
        <v>33829251</v>
      </c>
      <c r="D15" s="460">
        <v>33839245</v>
      </c>
      <c r="E15" s="533">
        <f t="shared" si="1"/>
        <v>0.19898903248545941</v>
      </c>
      <c r="F15" s="534">
        <f t="shared" si="0"/>
        <v>-2.9542480854805042E-4</v>
      </c>
      <c r="G15" s="352"/>
    </row>
    <row r="16" spans="1:7" ht="15" x14ac:dyDescent="0.25">
      <c r="A16" s="356" t="s">
        <v>581</v>
      </c>
      <c r="B16" s="460">
        <v>66112951</v>
      </c>
      <c r="C16" s="460">
        <v>75980543</v>
      </c>
      <c r="D16" s="460">
        <v>75983528</v>
      </c>
      <c r="E16" s="533">
        <f t="shared" si="1"/>
        <v>-0.14929869035796028</v>
      </c>
      <c r="F16" s="534">
        <f t="shared" si="0"/>
        <v>-3.928637361805265E-5</v>
      </c>
      <c r="G16" s="352"/>
    </row>
    <row r="17" spans="1:7" ht="15" x14ac:dyDescent="0.25">
      <c r="A17" s="356" t="s">
        <v>85</v>
      </c>
      <c r="B17" s="460">
        <v>0</v>
      </c>
      <c r="C17" s="460">
        <v>0</v>
      </c>
      <c r="D17" s="460"/>
      <c r="E17" s="533" t="str">
        <f t="shared" si="1"/>
        <v/>
      </c>
      <c r="F17" s="534" t="str">
        <f t="shared" si="0"/>
        <v/>
      </c>
      <c r="G17" s="352"/>
    </row>
    <row r="18" spans="1:7" ht="15" x14ac:dyDescent="0.25">
      <c r="A18" s="353"/>
      <c r="B18" s="463">
        <v>138358621</v>
      </c>
      <c r="C18" s="463">
        <v>140809794</v>
      </c>
      <c r="D18" s="463">
        <v>140822773</v>
      </c>
      <c r="E18" s="533">
        <f t="shared" si="1"/>
        <v>-1.7809891296907354E-2</v>
      </c>
      <c r="F18" s="534">
        <f t="shared" si="0"/>
        <v>-9.2173986136145913E-5</v>
      </c>
      <c r="G18" s="352"/>
    </row>
    <row r="19" spans="1:7" ht="15" x14ac:dyDescent="0.25">
      <c r="A19" s="356" t="s">
        <v>582</v>
      </c>
      <c r="B19" s="460">
        <v>35000000</v>
      </c>
      <c r="C19" s="460">
        <v>35000000</v>
      </c>
      <c r="D19" s="460">
        <v>35000000</v>
      </c>
      <c r="E19" s="533">
        <f t="shared" si="1"/>
        <v>0</v>
      </c>
      <c r="F19" s="534">
        <f t="shared" si="0"/>
        <v>0</v>
      </c>
      <c r="G19" s="352"/>
    </row>
    <row r="20" spans="1:7" ht="15" x14ac:dyDescent="0.25">
      <c r="A20" s="356" t="s">
        <v>581</v>
      </c>
      <c r="B20" s="460">
        <v>162000000</v>
      </c>
      <c r="C20" s="460">
        <v>162000000</v>
      </c>
      <c r="D20" s="460">
        <v>162000000</v>
      </c>
      <c r="E20" s="533">
        <f t="shared" si="1"/>
        <v>0</v>
      </c>
      <c r="F20" s="534">
        <f t="shared" si="0"/>
        <v>0</v>
      </c>
      <c r="G20" s="352"/>
    </row>
    <row r="21" spans="1:7" x14ac:dyDescent="0.3">
      <c r="A21" s="356" t="s">
        <v>580</v>
      </c>
      <c r="B21" s="460">
        <v>30000000</v>
      </c>
      <c r="C21" s="460">
        <v>48000000</v>
      </c>
      <c r="D21" s="460">
        <v>47976543</v>
      </c>
      <c r="E21" s="533">
        <f t="shared" si="1"/>
        <v>-0.59921810000000009</v>
      </c>
      <c r="F21" s="534">
        <f t="shared" si="0"/>
        <v>4.8868749999997352E-4</v>
      </c>
      <c r="G21" s="352"/>
    </row>
    <row r="22" spans="1:7" x14ac:dyDescent="0.3">
      <c r="A22" s="356" t="s">
        <v>579</v>
      </c>
      <c r="B22" s="460">
        <v>85000000</v>
      </c>
      <c r="C22" s="460">
        <v>87342563</v>
      </c>
      <c r="D22" s="460">
        <v>88445130</v>
      </c>
      <c r="E22" s="533">
        <f t="shared" si="1"/>
        <v>-4.0530941176470492E-2</v>
      </c>
      <c r="F22" s="534">
        <f t="shared" si="0"/>
        <v>-1.2623478887378248E-2</v>
      </c>
      <c r="G22" s="352"/>
    </row>
    <row r="23" spans="1:7" x14ac:dyDescent="0.3">
      <c r="A23" s="356" t="s">
        <v>578</v>
      </c>
      <c r="B23" s="460">
        <v>870000000</v>
      </c>
      <c r="C23" s="460">
        <v>856463267</v>
      </c>
      <c r="D23" s="460">
        <v>858345120</v>
      </c>
      <c r="E23" s="533">
        <f t="shared" si="1"/>
        <v>1.3396413793103412E-2</v>
      </c>
      <c r="F23" s="534">
        <f t="shared" si="0"/>
        <v>-2.1972372575786991E-3</v>
      </c>
      <c r="G23" s="352"/>
    </row>
    <row r="24" spans="1:7" x14ac:dyDescent="0.3">
      <c r="A24" s="353"/>
      <c r="B24" s="463">
        <v>1182000000</v>
      </c>
      <c r="C24" s="463">
        <v>1188805830</v>
      </c>
      <c r="D24" s="463">
        <v>1191766793</v>
      </c>
      <c r="E24" s="533">
        <f t="shared" si="1"/>
        <v>-8.2629382402708007E-3</v>
      </c>
      <c r="F24" s="534">
        <f t="shared" si="0"/>
        <v>-2.4907036332417753E-3</v>
      </c>
      <c r="G24" s="352"/>
    </row>
    <row r="25" spans="1:7" x14ac:dyDescent="0.3">
      <c r="A25" s="356" t="s">
        <v>577</v>
      </c>
      <c r="B25" s="460">
        <v>313400000</v>
      </c>
      <c r="C25" s="460">
        <v>310818524</v>
      </c>
      <c r="D25" s="460">
        <v>310800432</v>
      </c>
      <c r="E25" s="533">
        <f t="shared" si="1"/>
        <v>8.294728781110372E-3</v>
      </c>
      <c r="F25" s="534">
        <f t="shared" si="0"/>
        <v>5.8207598978232689E-5</v>
      </c>
      <c r="G25" s="352"/>
    </row>
    <row r="26" spans="1:7" x14ac:dyDescent="0.3">
      <c r="A26" s="356" t="s">
        <v>576</v>
      </c>
      <c r="B26" s="460">
        <v>550047659</v>
      </c>
      <c r="C26" s="460">
        <v>527229005</v>
      </c>
      <c r="D26" s="460">
        <v>531564879</v>
      </c>
      <c r="E26" s="533">
        <f t="shared" si="1"/>
        <v>3.3602142828136228E-2</v>
      </c>
      <c r="F26" s="534">
        <f t="shared" si="0"/>
        <v>-8.2238912481682469E-3</v>
      </c>
      <c r="G26" s="352"/>
    </row>
    <row r="27" spans="1:7" x14ac:dyDescent="0.3">
      <c r="A27" s="356" t="s">
        <v>575</v>
      </c>
      <c r="B27" s="460">
        <v>102349567</v>
      </c>
      <c r="C27" s="460">
        <v>142325967</v>
      </c>
      <c r="D27" s="460">
        <v>141342678</v>
      </c>
      <c r="E27" s="533">
        <f t="shared" si="1"/>
        <v>-0.38097973584978617</v>
      </c>
      <c r="F27" s="534">
        <f t="shared" si="0"/>
        <v>6.9087111840947513E-3</v>
      </c>
      <c r="G27" s="352"/>
    </row>
    <row r="28" spans="1:7" x14ac:dyDescent="0.3">
      <c r="A28" s="356" t="s">
        <v>574</v>
      </c>
      <c r="B28" s="460">
        <v>0</v>
      </c>
      <c r="C28" s="460">
        <v>54261000</v>
      </c>
      <c r="D28" s="460">
        <v>43000000</v>
      </c>
      <c r="E28" s="533" t="str">
        <f t="shared" si="1"/>
        <v/>
      </c>
      <c r="F28" s="534">
        <f t="shared" si="0"/>
        <v>0.20753395624850257</v>
      </c>
      <c r="G28" s="352"/>
    </row>
    <row r="29" spans="1:7" x14ac:dyDescent="0.3">
      <c r="A29" s="356" t="s">
        <v>573</v>
      </c>
      <c r="B29" s="460">
        <v>56000000</v>
      </c>
      <c r="C29" s="460">
        <v>64299073</v>
      </c>
      <c r="D29" s="460">
        <v>64200456</v>
      </c>
      <c r="E29" s="533">
        <f t="shared" si="1"/>
        <v>-0.14643671428571436</v>
      </c>
      <c r="F29" s="534">
        <f t="shared" si="0"/>
        <v>1.5337235110683967E-3</v>
      </c>
      <c r="G29" s="352"/>
    </row>
    <row r="30" spans="1:7" x14ac:dyDescent="0.3">
      <c r="A30" s="356" t="s">
        <v>572</v>
      </c>
      <c r="B30" s="460">
        <v>93146796</v>
      </c>
      <c r="C30" s="460">
        <v>91656000</v>
      </c>
      <c r="D30" s="460">
        <v>91546298</v>
      </c>
      <c r="E30" s="533">
        <f t="shared" si="1"/>
        <v>1.7182534115290471E-2</v>
      </c>
      <c r="F30" s="534">
        <f t="shared" si="0"/>
        <v>1.1968883651916062E-3</v>
      </c>
      <c r="G30" s="352"/>
    </row>
    <row r="31" spans="1:7" x14ac:dyDescent="0.3">
      <c r="A31" s="356" t="s">
        <v>571</v>
      </c>
      <c r="B31" s="460">
        <v>0</v>
      </c>
      <c r="C31" s="460">
        <v>7871004</v>
      </c>
      <c r="D31" s="460">
        <v>793465</v>
      </c>
      <c r="E31" s="533" t="str">
        <f t="shared" si="1"/>
        <v/>
      </c>
      <c r="F31" s="534">
        <f t="shared" si="0"/>
        <v>0.89919138651180963</v>
      </c>
      <c r="G31" s="352"/>
    </row>
    <row r="32" spans="1:7" ht="15" thickBot="1" x14ac:dyDescent="0.35">
      <c r="A32" s="430"/>
      <c r="B32" s="535">
        <v>1114944022</v>
      </c>
      <c r="C32" s="535">
        <v>1198460573</v>
      </c>
      <c r="D32" s="535">
        <v>1183248208</v>
      </c>
      <c r="E32" s="533">
        <f t="shared" si="1"/>
        <v>-6.126243529022668E-2</v>
      </c>
      <c r="F32" s="534">
        <f t="shared" si="0"/>
        <v>1.2693254448847058E-2</v>
      </c>
      <c r="G32" s="352"/>
    </row>
    <row r="33" spans="1:7" ht="58.2" thickTop="1" x14ac:dyDescent="0.3">
      <c r="A33" s="429"/>
      <c r="B33" s="428" t="str">
        <f>B2</f>
        <v>Original Budget</v>
      </c>
      <c r="C33" s="428" t="str">
        <f>C2</f>
        <v>Adjustment Budget</v>
      </c>
      <c r="D33" s="428" t="str">
        <f>D2</f>
        <v>Un-audited Full Year Total</v>
      </c>
      <c r="E33" s="427" t="str">
        <f>E2</f>
        <v>Original Budget variance</v>
      </c>
      <c r="F33" s="426" t="str">
        <f>F2</f>
        <v>Adjusted Budget Variance</v>
      </c>
      <c r="G33" s="352"/>
    </row>
    <row r="34" spans="1:7" x14ac:dyDescent="0.3">
      <c r="A34" s="356" t="s">
        <v>570</v>
      </c>
      <c r="B34" s="354">
        <v>163789453</v>
      </c>
      <c r="C34" s="354">
        <v>164116782</v>
      </c>
      <c r="D34" s="354">
        <v>164239578</v>
      </c>
      <c r="E34" s="424">
        <f t="shared" ref="E34:E63" si="2">IF(B34=0,"",1-D34/B34)</f>
        <v>-2.7481928277763856E-3</v>
      </c>
      <c r="F34" s="423">
        <f t="shared" ref="F34:F63" si="3">IF(C34=0,"",1-D34/C34)</f>
        <v>-7.4822329869950188E-4</v>
      </c>
      <c r="G34" s="352"/>
    </row>
    <row r="35" spans="1:7" x14ac:dyDescent="0.3">
      <c r="A35" s="356" t="s">
        <v>569</v>
      </c>
      <c r="B35" s="354">
        <v>603836900</v>
      </c>
      <c r="C35" s="354">
        <v>604452756</v>
      </c>
      <c r="D35" s="354">
        <v>604453785</v>
      </c>
      <c r="E35" s="424">
        <f t="shared" si="2"/>
        <v>-1.0216086496204202E-3</v>
      </c>
      <c r="F35" s="423">
        <f t="shared" si="3"/>
        <v>-1.7023662970405695E-6</v>
      </c>
      <c r="G35" s="352"/>
    </row>
    <row r="36" spans="1:7" x14ac:dyDescent="0.3">
      <c r="A36" s="356" t="s">
        <v>568</v>
      </c>
      <c r="B36" s="354">
        <v>214342679</v>
      </c>
      <c r="C36" s="354">
        <v>215327659</v>
      </c>
      <c r="D36" s="354">
        <v>215432173</v>
      </c>
      <c r="E36" s="424">
        <f t="shared" si="2"/>
        <v>-5.0829541045347426E-3</v>
      </c>
      <c r="F36" s="423">
        <f t="shared" si="3"/>
        <v>-4.8537192335329493E-4</v>
      </c>
      <c r="G36" s="352"/>
    </row>
    <row r="37" spans="1:7" x14ac:dyDescent="0.3">
      <c r="A37" s="353"/>
      <c r="B37" s="425">
        <v>981969032</v>
      </c>
      <c r="C37" s="425">
        <v>983897197</v>
      </c>
      <c r="D37" s="425">
        <v>984125536</v>
      </c>
      <c r="E37" s="424">
        <f t="shared" si="2"/>
        <v>-2.1961018420384448E-3</v>
      </c>
      <c r="F37" s="423">
        <f t="shared" si="3"/>
        <v>-2.3207607532182983E-4</v>
      </c>
      <c r="G37" s="352"/>
    </row>
    <row r="38" spans="1:7" x14ac:dyDescent="0.3">
      <c r="A38" s="356" t="s">
        <v>567</v>
      </c>
      <c r="B38" s="354">
        <v>302500000</v>
      </c>
      <c r="C38" s="354">
        <v>300390487</v>
      </c>
      <c r="D38" s="354">
        <v>300567342</v>
      </c>
      <c r="E38" s="424">
        <f t="shared" si="2"/>
        <v>6.3889520661156718E-3</v>
      </c>
      <c r="F38" s="423">
        <f t="shared" si="3"/>
        <v>-5.8875033549243838E-4</v>
      </c>
      <c r="G38" s="352"/>
    </row>
    <row r="39" spans="1:7" x14ac:dyDescent="0.3">
      <c r="A39" s="356" t="s">
        <v>566</v>
      </c>
      <c r="B39" s="354">
        <v>0</v>
      </c>
      <c r="C39" s="354">
        <v>0</v>
      </c>
      <c r="D39" s="354">
        <v>0</v>
      </c>
      <c r="E39" s="424" t="str">
        <f t="shared" si="2"/>
        <v/>
      </c>
      <c r="F39" s="423" t="str">
        <f t="shared" si="3"/>
        <v/>
      </c>
      <c r="G39" s="352"/>
    </row>
    <row r="40" spans="1:7" x14ac:dyDescent="0.3">
      <c r="A40" s="356" t="s">
        <v>565</v>
      </c>
      <c r="B40" s="354">
        <v>51289054</v>
      </c>
      <c r="C40" s="354">
        <v>52451275</v>
      </c>
      <c r="D40" s="354">
        <v>52485347</v>
      </c>
      <c r="E40" s="424">
        <f t="shared" si="2"/>
        <v>-2.3324528465664462E-2</v>
      </c>
      <c r="F40" s="423">
        <f t="shared" si="3"/>
        <v>-6.4959336069514428E-4</v>
      </c>
      <c r="G40" s="352"/>
    </row>
    <row r="41" spans="1:7" x14ac:dyDescent="0.3">
      <c r="A41" s="356" t="s">
        <v>564</v>
      </c>
      <c r="B41" s="354">
        <v>290608422</v>
      </c>
      <c r="C41" s="354">
        <v>293268753</v>
      </c>
      <c r="D41" s="354">
        <v>293199456</v>
      </c>
      <c r="E41" s="424">
        <f t="shared" si="2"/>
        <v>-8.9158943920764067E-3</v>
      </c>
      <c r="F41" s="423">
        <f t="shared" si="3"/>
        <v>2.3629179478246165E-4</v>
      </c>
      <c r="G41" s="352"/>
    </row>
    <row r="42" spans="1:7" x14ac:dyDescent="0.3">
      <c r="A42" s="356" t="s">
        <v>563</v>
      </c>
      <c r="B42" s="354">
        <v>337571556</v>
      </c>
      <c r="C42" s="354">
        <v>339658943</v>
      </c>
      <c r="D42" s="354">
        <v>340342653</v>
      </c>
      <c r="E42" s="424">
        <f t="shared" si="2"/>
        <v>-8.2089173413650851E-3</v>
      </c>
      <c r="F42" s="423">
        <f t="shared" si="3"/>
        <v>-2.0129309535064088E-3</v>
      </c>
      <c r="G42" s="352"/>
    </row>
    <row r="43" spans="1:7" x14ac:dyDescent="0.3">
      <c r="A43" s="353"/>
      <c r="B43" s="425">
        <v>981969032</v>
      </c>
      <c r="C43" s="425">
        <v>985769458</v>
      </c>
      <c r="D43" s="425">
        <v>986594798</v>
      </c>
      <c r="E43" s="424">
        <f t="shared" si="2"/>
        <v>-4.7107045632370781E-3</v>
      </c>
      <c r="F43" s="423">
        <f t="shared" si="3"/>
        <v>-8.372545865587E-4</v>
      </c>
      <c r="G43" s="352"/>
    </row>
    <row r="44" spans="1:7" x14ac:dyDescent="0.3">
      <c r="A44" s="356" t="s">
        <v>562</v>
      </c>
      <c r="B44" s="354">
        <v>314325689</v>
      </c>
      <c r="C44" s="354">
        <v>322453738</v>
      </c>
      <c r="D44" s="354">
        <v>323563549</v>
      </c>
      <c r="E44" s="424">
        <f t="shared" si="2"/>
        <v>-2.9389452797795368E-2</v>
      </c>
      <c r="F44" s="423">
        <f t="shared" si="3"/>
        <v>-3.4417681335732198E-3</v>
      </c>
      <c r="G44" s="352"/>
    </row>
    <row r="45" spans="1:7" x14ac:dyDescent="0.3">
      <c r="A45" s="356" t="s">
        <v>561</v>
      </c>
      <c r="B45" s="354">
        <v>7088489</v>
      </c>
      <c r="C45" s="354">
        <v>11134267</v>
      </c>
      <c r="D45" s="354">
        <v>12453965</v>
      </c>
      <c r="E45" s="424">
        <f t="shared" si="2"/>
        <v>-0.75692802796195346</v>
      </c>
      <c r="F45" s="423">
        <f t="shared" si="3"/>
        <v>-0.11852580865898044</v>
      </c>
      <c r="G45" s="352"/>
    </row>
    <row r="46" spans="1:7" x14ac:dyDescent="0.3">
      <c r="A46" s="356" t="s">
        <v>560</v>
      </c>
      <c r="B46" s="354">
        <v>21846491</v>
      </c>
      <c r="C46" s="354">
        <v>22347891</v>
      </c>
      <c r="D46" s="354">
        <v>22398054.859999999</v>
      </c>
      <c r="E46" s="424">
        <f t="shared" si="2"/>
        <v>-2.5247251835546436E-2</v>
      </c>
      <c r="F46" s="423">
        <f t="shared" si="3"/>
        <v>-2.2446798223598741E-3</v>
      </c>
      <c r="G46" s="352"/>
    </row>
    <row r="47" spans="1:7" x14ac:dyDescent="0.3">
      <c r="A47" s="353"/>
      <c r="B47" s="425">
        <v>343260669</v>
      </c>
      <c r="C47" s="425">
        <v>355935896</v>
      </c>
      <c r="D47" s="425">
        <v>358415568.86000001</v>
      </c>
      <c r="E47" s="424">
        <f t="shared" si="2"/>
        <v>-4.4149829061831847E-2</v>
      </c>
      <c r="F47" s="423">
        <f t="shared" si="3"/>
        <v>-6.9666276648872039E-3</v>
      </c>
      <c r="G47" s="352"/>
    </row>
    <row r="48" spans="1:7" x14ac:dyDescent="0.3">
      <c r="A48" s="356" t="s">
        <v>559</v>
      </c>
      <c r="B48" s="354">
        <v>13256748</v>
      </c>
      <c r="C48" s="354">
        <v>12956409</v>
      </c>
      <c r="D48" s="354">
        <v>12765432</v>
      </c>
      <c r="E48" s="424">
        <f t="shared" si="2"/>
        <v>3.7061577997861916E-2</v>
      </c>
      <c r="F48" s="423">
        <f t="shared" si="3"/>
        <v>1.4739963827940294E-2</v>
      </c>
      <c r="G48" s="352"/>
    </row>
    <row r="49" spans="1:7" x14ac:dyDescent="0.3">
      <c r="A49" s="356" t="s">
        <v>558</v>
      </c>
      <c r="B49" s="354">
        <v>0</v>
      </c>
      <c r="C49" s="354">
        <v>0</v>
      </c>
      <c r="D49" s="354">
        <v>0</v>
      </c>
      <c r="E49" s="424" t="str">
        <f t="shared" si="2"/>
        <v/>
      </c>
      <c r="F49" s="423" t="str">
        <f t="shared" si="3"/>
        <v/>
      </c>
      <c r="G49" s="352"/>
    </row>
    <row r="50" spans="1:7" x14ac:dyDescent="0.3">
      <c r="A50" s="356" t="s">
        <v>557</v>
      </c>
      <c r="B50" s="354">
        <v>16543298</v>
      </c>
      <c r="C50" s="354">
        <v>19423438</v>
      </c>
      <c r="D50" s="354">
        <v>19352310</v>
      </c>
      <c r="E50" s="424">
        <f t="shared" si="2"/>
        <v>-0.16979758207825313</v>
      </c>
      <c r="F50" s="423">
        <f t="shared" si="3"/>
        <v>3.6619675672246998E-3</v>
      </c>
      <c r="G50" s="352"/>
    </row>
    <row r="51" spans="1:7" x14ac:dyDescent="0.3">
      <c r="A51" s="356" t="s">
        <v>556</v>
      </c>
      <c r="B51" s="354">
        <v>178976501</v>
      </c>
      <c r="C51" s="354">
        <v>184317863</v>
      </c>
      <c r="D51" s="354">
        <v>184298704</v>
      </c>
      <c r="E51" s="424">
        <f t="shared" si="2"/>
        <v>-2.9736881491498224E-2</v>
      </c>
      <c r="F51" s="423">
        <f t="shared" si="3"/>
        <v>1.0394543257041811E-4</v>
      </c>
      <c r="G51" s="352"/>
    </row>
    <row r="52" spans="1:7" x14ac:dyDescent="0.3">
      <c r="A52" s="356" t="s">
        <v>555</v>
      </c>
      <c r="B52" s="354">
        <v>33546809</v>
      </c>
      <c r="C52" s="354">
        <v>49542968</v>
      </c>
      <c r="D52" s="354">
        <v>50875324</v>
      </c>
      <c r="E52" s="424">
        <f t="shared" si="2"/>
        <v>-0.51654734135816027</v>
      </c>
      <c r="F52" s="423">
        <f t="shared" si="3"/>
        <v>-2.689293867093312E-2</v>
      </c>
      <c r="G52" s="352"/>
    </row>
    <row r="53" spans="1:7" x14ac:dyDescent="0.3">
      <c r="A53" s="353"/>
      <c r="B53" s="425">
        <v>242323356</v>
      </c>
      <c r="C53" s="425">
        <v>266240678</v>
      </c>
      <c r="D53" s="425">
        <v>267291770</v>
      </c>
      <c r="E53" s="424">
        <f t="shared" si="2"/>
        <v>-0.10303758751178727</v>
      </c>
      <c r="F53" s="423">
        <f t="shared" si="3"/>
        <v>-3.9479016050281146E-3</v>
      </c>
      <c r="G53" s="352"/>
    </row>
    <row r="54" spans="1:7" x14ac:dyDescent="0.3">
      <c r="A54" s="356" t="s">
        <v>554</v>
      </c>
      <c r="B54" s="354">
        <v>137689643</v>
      </c>
      <c r="C54" s="354">
        <v>139085643</v>
      </c>
      <c r="D54" s="354">
        <v>140347210</v>
      </c>
      <c r="E54" s="424">
        <f t="shared" si="2"/>
        <v>-1.930113944735834E-2</v>
      </c>
      <c r="F54" s="423">
        <f t="shared" si="3"/>
        <v>-9.0704329561894781E-3</v>
      </c>
      <c r="G54" s="352"/>
    </row>
    <row r="55" spans="1:7" x14ac:dyDescent="0.3">
      <c r="A55" s="356" t="s">
        <v>553</v>
      </c>
      <c r="B55" s="354">
        <v>27453255</v>
      </c>
      <c r="C55" s="354">
        <v>25500250</v>
      </c>
      <c r="D55" s="354">
        <v>25500250</v>
      </c>
      <c r="E55" s="424">
        <f t="shared" si="2"/>
        <v>7.113928749068188E-2</v>
      </c>
      <c r="F55" s="423">
        <f t="shared" si="3"/>
        <v>0</v>
      </c>
      <c r="G55" s="352"/>
    </row>
    <row r="56" spans="1:7" x14ac:dyDescent="0.3">
      <c r="A56" s="356" t="s">
        <v>552</v>
      </c>
      <c r="B56" s="354">
        <v>11567489</v>
      </c>
      <c r="C56" s="354">
        <v>13875632</v>
      </c>
      <c r="D56" s="354">
        <v>13995321</v>
      </c>
      <c r="E56" s="424">
        <f t="shared" si="2"/>
        <v>-0.20988409844176203</v>
      </c>
      <c r="F56" s="423">
        <f t="shared" si="3"/>
        <v>-8.6258413310471571E-3</v>
      </c>
      <c r="G56" s="352"/>
    </row>
    <row r="57" spans="1:7" x14ac:dyDescent="0.3">
      <c r="A57" s="353"/>
      <c r="B57" s="425">
        <v>176710387</v>
      </c>
      <c r="C57" s="425">
        <v>178461525</v>
      </c>
      <c r="D57" s="425">
        <v>179842781</v>
      </c>
      <c r="E57" s="424">
        <f t="shared" si="2"/>
        <v>-1.7726145322742193E-2</v>
      </c>
      <c r="F57" s="423">
        <f t="shared" si="3"/>
        <v>-7.7397971355450679E-3</v>
      </c>
      <c r="G57" s="352"/>
    </row>
    <row r="58" spans="1:7" x14ac:dyDescent="0.3">
      <c r="A58" s="356" t="s">
        <v>551</v>
      </c>
      <c r="B58" s="354">
        <v>13452549</v>
      </c>
      <c r="C58" s="354">
        <v>14012349</v>
      </c>
      <c r="D58" s="354">
        <v>13998372</v>
      </c>
      <c r="E58" s="424">
        <f t="shared" si="2"/>
        <v>-4.0573946246172277E-2</v>
      </c>
      <c r="F58" s="423">
        <f t="shared" si="3"/>
        <v>9.9747729663313134E-4</v>
      </c>
      <c r="G58" s="352"/>
    </row>
    <row r="59" spans="1:7" x14ac:dyDescent="0.3">
      <c r="A59" s="356" t="s">
        <v>550</v>
      </c>
      <c r="B59" s="354">
        <v>0</v>
      </c>
      <c r="C59" s="354">
        <v>0</v>
      </c>
      <c r="D59" s="354">
        <v>0</v>
      </c>
      <c r="E59" s="424" t="str">
        <f t="shared" si="2"/>
        <v/>
      </c>
      <c r="F59" s="423" t="str">
        <f t="shared" si="3"/>
        <v/>
      </c>
      <c r="G59" s="352"/>
    </row>
    <row r="60" spans="1:7" x14ac:dyDescent="0.3">
      <c r="A60" s="356" t="s">
        <v>549</v>
      </c>
      <c r="B60" s="354">
        <v>8546289</v>
      </c>
      <c r="C60" s="354">
        <v>9357128</v>
      </c>
      <c r="D60" s="354">
        <v>9421863</v>
      </c>
      <c r="E60" s="424">
        <f t="shared" si="2"/>
        <v>-0.1024507830240704</v>
      </c>
      <c r="F60" s="423">
        <f t="shared" si="3"/>
        <v>-6.9182552595197233E-3</v>
      </c>
      <c r="G60" s="352"/>
    </row>
    <row r="61" spans="1:7" x14ac:dyDescent="0.3">
      <c r="A61" s="356" t="s">
        <v>548</v>
      </c>
      <c r="B61" s="354">
        <v>85765454</v>
      </c>
      <c r="C61" s="354">
        <v>88356120</v>
      </c>
      <c r="D61" s="354">
        <v>88547219</v>
      </c>
      <c r="E61" s="424">
        <f t="shared" si="2"/>
        <v>-3.2434562755302432E-2</v>
      </c>
      <c r="F61" s="423">
        <f t="shared" si="3"/>
        <v>-2.1628269779161435E-3</v>
      </c>
      <c r="G61" s="352"/>
    </row>
    <row r="62" spans="1:7" x14ac:dyDescent="0.3">
      <c r="A62" s="356" t="s">
        <v>547</v>
      </c>
      <c r="B62" s="354">
        <v>48634526</v>
      </c>
      <c r="C62" s="354">
        <v>44746511</v>
      </c>
      <c r="D62" s="354">
        <v>44653219</v>
      </c>
      <c r="E62" s="424">
        <f t="shared" si="2"/>
        <v>8.1861741594849713E-2</v>
      </c>
      <c r="F62" s="423">
        <f t="shared" si="3"/>
        <v>2.0848999824812919E-3</v>
      </c>
      <c r="G62" s="352"/>
    </row>
    <row r="63" spans="1:7" x14ac:dyDescent="0.3">
      <c r="A63" s="422"/>
      <c r="B63" s="421">
        <v>156398818</v>
      </c>
      <c r="C63" s="421">
        <v>156472108</v>
      </c>
      <c r="D63" s="421">
        <v>156620673</v>
      </c>
      <c r="E63" s="420">
        <f t="shared" si="2"/>
        <v>-1.4185209507147079E-3</v>
      </c>
      <c r="F63" s="419">
        <f t="shared" si="3"/>
        <v>-9.4946634195025581E-4</v>
      </c>
      <c r="G63" s="352"/>
    </row>
    <row r="64" spans="1:7" x14ac:dyDescent="0.3">
      <c r="A64" s="418"/>
      <c r="B64" s="417"/>
      <c r="C64" s="417"/>
      <c r="D64" s="417"/>
      <c r="E64" s="417"/>
      <c r="F64" s="416" t="s">
        <v>546</v>
      </c>
      <c r="G64" s="352"/>
    </row>
  </sheetData>
  <mergeCells count="1">
    <mergeCell ref="A1:F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B39"/>
  <sheetViews>
    <sheetView topLeftCell="A16" workbookViewId="0">
      <selection activeCell="B25" sqref="B25"/>
    </sheetView>
  </sheetViews>
  <sheetFormatPr defaultRowHeight="14.4" x14ac:dyDescent="0.3"/>
  <cols>
    <col min="1" max="1" width="29.44140625" customWidth="1"/>
    <col min="2" max="2" width="57.5546875" customWidth="1"/>
    <col min="9" max="9" width="15.44140625" customWidth="1"/>
  </cols>
  <sheetData>
    <row r="24" spans="1:2" ht="15" x14ac:dyDescent="0.25">
      <c r="A24" s="587" t="s">
        <v>634</v>
      </c>
      <c r="B24" s="587"/>
    </row>
    <row r="25" spans="1:2" ht="15" x14ac:dyDescent="0.25">
      <c r="A25" s="439" t="s">
        <v>592</v>
      </c>
      <c r="B25" s="536" t="s">
        <v>635</v>
      </c>
    </row>
    <row r="26" spans="1:2" ht="15" x14ac:dyDescent="0.25">
      <c r="A26" s="438"/>
      <c r="B26" s="437"/>
    </row>
    <row r="27" spans="1:2" ht="15" customHeight="1" x14ac:dyDescent="0.25">
      <c r="A27" s="436" t="s">
        <v>591</v>
      </c>
      <c r="B27" s="436" t="s">
        <v>590</v>
      </c>
    </row>
    <row r="28" spans="1:2" ht="15" x14ac:dyDescent="0.25">
      <c r="A28" s="44"/>
      <c r="B28" s="44"/>
    </row>
    <row r="29" spans="1:2" ht="15" x14ac:dyDescent="0.25">
      <c r="A29" s="44"/>
      <c r="B29" s="44"/>
    </row>
    <row r="30" spans="1:2" ht="15" x14ac:dyDescent="0.25">
      <c r="A30" s="44"/>
      <c r="B30" s="44"/>
    </row>
    <row r="31" spans="1:2" ht="15" x14ac:dyDescent="0.25">
      <c r="A31" s="44"/>
      <c r="B31" s="44"/>
    </row>
    <row r="32" spans="1:2" ht="33" customHeight="1" x14ac:dyDescent="0.25">
      <c r="A32" s="734"/>
      <c r="B32" s="735"/>
    </row>
    <row r="33" spans="1:2" ht="15" x14ac:dyDescent="0.25">
      <c r="A33" s="435"/>
      <c r="B33" s="70" t="s">
        <v>589</v>
      </c>
    </row>
    <row r="39" spans="1:2" ht="40.5" customHeight="1" x14ac:dyDescent="0.3"/>
  </sheetData>
  <mergeCells count="2">
    <mergeCell ref="A24:B24"/>
    <mergeCell ref="A32:B32"/>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B41"/>
  <sheetViews>
    <sheetView topLeftCell="A10" workbookViewId="0">
      <selection activeCell="B27" sqref="B27"/>
    </sheetView>
  </sheetViews>
  <sheetFormatPr defaultRowHeight="14.4" x14ac:dyDescent="0.3"/>
  <cols>
    <col min="1" max="1" width="29.44140625" customWidth="1"/>
    <col min="2" max="2" width="57.5546875" customWidth="1"/>
    <col min="9" max="9" width="15.44140625" customWidth="1"/>
  </cols>
  <sheetData>
    <row r="26" spans="1:2" ht="15" x14ac:dyDescent="0.25">
      <c r="A26" s="587" t="s">
        <v>634</v>
      </c>
      <c r="B26" s="587"/>
    </row>
    <row r="27" spans="1:2" ht="15" x14ac:dyDescent="0.25">
      <c r="A27" s="439" t="s">
        <v>592</v>
      </c>
      <c r="B27" s="536" t="s">
        <v>635</v>
      </c>
    </row>
    <row r="28" spans="1:2" ht="15" x14ac:dyDescent="0.25">
      <c r="A28" s="438"/>
      <c r="B28" s="437"/>
    </row>
    <row r="29" spans="1:2" ht="15" customHeight="1" x14ac:dyDescent="0.25">
      <c r="A29" s="436" t="s">
        <v>591</v>
      </c>
      <c r="B29" s="436" t="s">
        <v>590</v>
      </c>
    </row>
    <row r="30" spans="1:2" ht="15" x14ac:dyDescent="0.25">
      <c r="A30" s="44"/>
      <c r="B30" s="44"/>
    </row>
    <row r="31" spans="1:2" ht="15" x14ac:dyDescent="0.25">
      <c r="A31" s="44"/>
      <c r="B31" s="44"/>
    </row>
    <row r="32" spans="1:2" ht="15" x14ac:dyDescent="0.25">
      <c r="A32" s="44"/>
      <c r="B32" s="44"/>
    </row>
    <row r="33" spans="1:2" ht="15" x14ac:dyDescent="0.25">
      <c r="A33" s="44"/>
      <c r="B33" s="44"/>
    </row>
    <row r="34" spans="1:2" ht="33" customHeight="1" x14ac:dyDescent="0.3">
      <c r="A34" s="734" t="s">
        <v>593</v>
      </c>
      <c r="B34" s="735"/>
    </row>
    <row r="35" spans="1:2" x14ac:dyDescent="0.3">
      <c r="A35" s="435"/>
      <c r="B35" s="70" t="s">
        <v>589</v>
      </c>
    </row>
    <row r="41" spans="1:2" ht="40.5" customHeight="1" x14ac:dyDescent="0.3"/>
  </sheetData>
  <mergeCells count="2">
    <mergeCell ref="A26:B26"/>
    <mergeCell ref="A34:B34"/>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43"/>
  <sheetViews>
    <sheetView topLeftCell="A7" workbookViewId="0">
      <selection activeCell="B22" sqref="B22"/>
    </sheetView>
  </sheetViews>
  <sheetFormatPr defaultRowHeight="14.4" x14ac:dyDescent="0.3"/>
  <cols>
    <col min="1" max="1" width="29.44140625" customWidth="1"/>
    <col min="2" max="2" width="57.5546875" customWidth="1"/>
    <col min="9" max="9" width="15.44140625" customWidth="1"/>
  </cols>
  <sheetData>
    <row r="4" spans="1:2" ht="15.75" x14ac:dyDescent="0.25">
      <c r="A4" s="601" t="s">
        <v>637</v>
      </c>
      <c r="B4" s="601"/>
    </row>
    <row r="5" spans="1:2" ht="15" x14ac:dyDescent="0.25">
      <c r="A5" s="439" t="s">
        <v>597</v>
      </c>
      <c r="B5" s="537" t="s">
        <v>639</v>
      </c>
    </row>
    <row r="6" spans="1:2" ht="15" x14ac:dyDescent="0.25">
      <c r="A6" s="438"/>
      <c r="B6" s="437"/>
    </row>
    <row r="7" spans="1:2" ht="15" x14ac:dyDescent="0.25">
      <c r="A7" s="436" t="s">
        <v>591</v>
      </c>
      <c r="B7" s="436" t="s">
        <v>590</v>
      </c>
    </row>
    <row r="8" spans="1:2" ht="15" x14ac:dyDescent="0.25">
      <c r="A8" s="44"/>
      <c r="B8" s="44"/>
    </row>
    <row r="9" spans="1:2" ht="15" x14ac:dyDescent="0.25">
      <c r="A9" s="44"/>
      <c r="B9" s="44"/>
    </row>
    <row r="10" spans="1:2" ht="15" x14ac:dyDescent="0.25">
      <c r="A10" s="44"/>
      <c r="B10" s="44"/>
    </row>
    <row r="11" spans="1:2" ht="15" x14ac:dyDescent="0.25">
      <c r="A11" s="44"/>
      <c r="B11" s="44"/>
    </row>
    <row r="12" spans="1:2" ht="15" x14ac:dyDescent="0.25">
      <c r="A12" s="63"/>
      <c r="B12" s="214" t="s">
        <v>596</v>
      </c>
    </row>
    <row r="16" spans="1:2" ht="12" customHeight="1" x14ac:dyDescent="0.25"/>
    <row r="21" spans="1:2" ht="15" x14ac:dyDescent="0.25">
      <c r="A21" s="587" t="s">
        <v>636</v>
      </c>
      <c r="B21" s="587"/>
    </row>
    <row r="22" spans="1:2" ht="15" x14ac:dyDescent="0.25">
      <c r="A22" s="439" t="s">
        <v>595</v>
      </c>
      <c r="B22" s="538" t="s">
        <v>638</v>
      </c>
    </row>
    <row r="23" spans="1:2" ht="15" x14ac:dyDescent="0.25">
      <c r="A23" s="441"/>
      <c r="B23" s="437"/>
    </row>
    <row r="24" spans="1:2" ht="15" x14ac:dyDescent="0.25">
      <c r="A24" s="440" t="s">
        <v>591</v>
      </c>
      <c r="B24" s="440" t="s">
        <v>590</v>
      </c>
    </row>
    <row r="25" spans="1:2" ht="15" x14ac:dyDescent="0.25">
      <c r="A25" s="44"/>
      <c r="B25" s="44"/>
    </row>
    <row r="26" spans="1:2" ht="15" x14ac:dyDescent="0.25">
      <c r="A26" s="44"/>
      <c r="B26" s="44"/>
    </row>
    <row r="27" spans="1:2" ht="15" x14ac:dyDescent="0.25">
      <c r="A27" s="44"/>
      <c r="B27" s="44"/>
    </row>
    <row r="28" spans="1:2" ht="15" x14ac:dyDescent="0.25">
      <c r="A28" s="44"/>
      <c r="B28" s="44"/>
    </row>
    <row r="29" spans="1:2" ht="15" x14ac:dyDescent="0.25">
      <c r="A29" s="734"/>
      <c r="B29" s="735"/>
    </row>
    <row r="30" spans="1:2" ht="15" x14ac:dyDescent="0.25">
      <c r="A30" s="435"/>
      <c r="B30" s="70" t="s">
        <v>594</v>
      </c>
    </row>
    <row r="31" spans="1:2" ht="15" customHeight="1" x14ac:dyDescent="0.3"/>
    <row r="36" ht="15" customHeight="1" x14ac:dyDescent="0.3"/>
    <row r="43" ht="40.5" customHeight="1" x14ac:dyDescent="0.3"/>
  </sheetData>
  <mergeCells count="3">
    <mergeCell ref="A4:B4"/>
    <mergeCell ref="A21:B21"/>
    <mergeCell ref="A29:B29"/>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41"/>
  <sheetViews>
    <sheetView topLeftCell="A15" workbookViewId="0">
      <selection activeCell="G22" sqref="G22"/>
    </sheetView>
  </sheetViews>
  <sheetFormatPr defaultRowHeight="14.4" x14ac:dyDescent="0.3"/>
  <cols>
    <col min="1" max="1" width="29.44140625" customWidth="1"/>
    <col min="2" max="2" width="57.5546875" customWidth="1"/>
    <col min="9" max="9" width="15.44140625" customWidth="1"/>
  </cols>
  <sheetData>
    <row r="2" spans="1:5" ht="15" x14ac:dyDescent="0.25">
      <c r="A2" s="587" t="s">
        <v>640</v>
      </c>
      <c r="B2" s="587"/>
      <c r="C2" s="102" t="s">
        <v>132</v>
      </c>
      <c r="D2" s="102"/>
      <c r="E2" s="102"/>
    </row>
    <row r="3" spans="1:5" ht="15" x14ac:dyDescent="0.25">
      <c r="A3" s="439" t="s">
        <v>601</v>
      </c>
      <c r="B3" s="538" t="s">
        <v>635</v>
      </c>
    </row>
    <row r="4" spans="1:5" ht="15" x14ac:dyDescent="0.25">
      <c r="A4" s="441"/>
      <c r="B4" s="437"/>
    </row>
    <row r="5" spans="1:5" ht="15" x14ac:dyDescent="0.25">
      <c r="A5" s="440" t="s">
        <v>591</v>
      </c>
      <c r="B5" s="440" t="s">
        <v>590</v>
      </c>
    </row>
    <row r="6" spans="1:5" ht="15" x14ac:dyDescent="0.25">
      <c r="A6" s="44"/>
      <c r="B6" s="44"/>
    </row>
    <row r="7" spans="1:5" ht="15" x14ac:dyDescent="0.25">
      <c r="A7" s="44"/>
      <c r="B7" s="44"/>
    </row>
    <row r="8" spans="1:5" ht="15" x14ac:dyDescent="0.25">
      <c r="A8" s="44"/>
      <c r="B8" s="44"/>
    </row>
    <row r="9" spans="1:5" ht="15" x14ac:dyDescent="0.25">
      <c r="A9" s="442"/>
      <c r="B9" s="442"/>
    </row>
    <row r="10" spans="1:5" ht="15" hidden="1" x14ac:dyDescent="0.25">
      <c r="A10" s="734" t="s">
        <v>600</v>
      </c>
      <c r="B10" s="735"/>
    </row>
    <row r="11" spans="1:5" ht="15" hidden="1" x14ac:dyDescent="0.25">
      <c r="A11" s="736" t="s">
        <v>599</v>
      </c>
      <c r="B11" s="737"/>
    </row>
    <row r="12" spans="1:5" ht="15" x14ac:dyDescent="0.25">
      <c r="A12" s="435"/>
      <c r="B12" s="70" t="s">
        <v>598</v>
      </c>
    </row>
    <row r="27" ht="15" customHeight="1" x14ac:dyDescent="0.25"/>
    <row r="29" ht="15" customHeight="1" x14ac:dyDescent="0.25"/>
    <row r="34" ht="15" customHeight="1" x14ac:dyDescent="0.25"/>
    <row r="41" ht="40.5" customHeight="1" x14ac:dyDescent="0.3"/>
  </sheetData>
  <mergeCells count="3">
    <mergeCell ref="A2:B2"/>
    <mergeCell ref="A10:B10"/>
    <mergeCell ref="A11:B11"/>
  </mergeCells>
  <pageMargins left="0.7" right="0.7" top="0.75" bottom="0.75" header="0.3" footer="0.3"/>
  <pageSetup orientation="portrait" horizontalDpi="300" verticalDpi="300" r:id="rId1"/>
  <headerFooter>
    <oddHeader>&amp;C&amp;18Chapter 6</oddHeader>
    <oddFooter>&amp;C&amp;K06-020Municipality | CHAPTER 6 􀍴 AUDITOR GENERAL AUDIT FINDINGS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13</vt:i4>
      </vt:variant>
    </vt:vector>
  </HeadingPairs>
  <TitlesOfParts>
    <vt:vector size="68" baseType="lpstr">
      <vt:lpstr>Cover page</vt:lpstr>
      <vt:lpstr>T1.2.1</vt:lpstr>
      <vt:lpstr>T1.2.2&amp;3</vt:lpstr>
      <vt:lpstr>T1.2.4&amp;5</vt:lpstr>
      <vt:lpstr>T1.2.6&amp;7</vt:lpstr>
      <vt:lpstr>T1.2.8&amp;T1.3.1</vt:lpstr>
      <vt:lpstr>T1.3.2&amp;3</vt:lpstr>
      <vt:lpstr>T1.4.1&amp;2&amp;3</vt:lpstr>
      <vt:lpstr>T1.4.3&amp;4&amp;5</vt:lpstr>
      <vt:lpstr>T1.4.5&amp;T1.5.1&amp;T1.6.1</vt:lpstr>
      <vt:lpstr>T1.7.1</vt:lpstr>
      <vt:lpstr>T2.0.1&amp;T2.1.0&amp;1</vt:lpstr>
      <vt:lpstr>T2.1.1&amp;2</vt:lpstr>
      <vt:lpstr>T2.1.3&amp;T2.2.1</vt:lpstr>
      <vt:lpstr>T2.2.2</vt:lpstr>
      <vt:lpstr>T2.3.0&amp;1&amp;2</vt:lpstr>
      <vt:lpstr>T2.3.3&amp;4</vt:lpstr>
      <vt:lpstr>T2.4.0&amp;1</vt:lpstr>
      <vt:lpstr>T2.4.2&amp;3</vt:lpstr>
      <vt:lpstr>T2.4.3.1&amp;T2.5.1</vt:lpstr>
      <vt:lpstr>T2.6.0&amp;1</vt:lpstr>
      <vt:lpstr>T2.7.1&amp;T2.8.1</vt:lpstr>
      <vt:lpstr>T2.9.1&amp;2.9.1.1</vt:lpstr>
      <vt:lpstr>T2.10.1&amp;T2.10.1.1</vt:lpstr>
      <vt:lpstr>T2.11.1&amp;2</vt:lpstr>
      <vt:lpstr>T2.11.2.1&amp;2</vt:lpstr>
      <vt:lpstr>T2.11.2.1&amp;2 (2)</vt:lpstr>
      <vt:lpstr>T3.0.1&amp;T3.1.0</vt:lpstr>
      <vt:lpstr>T3.1.1&amp;2</vt:lpstr>
      <vt:lpstr>T3.1.2.1&amp;2</vt:lpstr>
      <vt:lpstr>T3.1.3&amp;4</vt:lpstr>
      <vt:lpstr>T3.1.5</vt:lpstr>
      <vt:lpstr>T4.0.1&amp;1</vt:lpstr>
      <vt:lpstr>T4.1.2&amp;3&amp;4</vt:lpstr>
      <vt:lpstr>T4.2.0</vt:lpstr>
      <vt:lpstr>T4.2.1</vt:lpstr>
      <vt:lpstr>T4.2.1.1&amp;T4.3.1&amp;2</vt:lpstr>
      <vt:lpstr>T4.3.3&amp;4</vt:lpstr>
      <vt:lpstr>T4.3.5&amp;6</vt:lpstr>
      <vt:lpstr>T4.3.7</vt:lpstr>
      <vt:lpstr>T4.4.1&amp;1.1</vt:lpstr>
      <vt:lpstr>T4.5.0</vt:lpstr>
      <vt:lpstr>T4.5.1</vt:lpstr>
      <vt:lpstr>T4.5.2&amp;3</vt:lpstr>
      <vt:lpstr>T5.5.0&amp;1</vt:lpstr>
      <vt:lpstr>T5.2.2&amp;3&amp;4</vt:lpstr>
      <vt:lpstr>T5.3.1&amp;2</vt:lpstr>
      <vt:lpstr>T5.3.3&amp;4&amp;4.1</vt:lpstr>
      <vt:lpstr>T54.1&amp;2</vt:lpstr>
      <vt:lpstr>T5.4.1&amp;2</vt:lpstr>
      <vt:lpstr>T5.5.0&amp;1.</vt:lpstr>
      <vt:lpstr>T6.0.1</vt:lpstr>
      <vt:lpstr>T6.1.1</vt:lpstr>
      <vt:lpstr>T6.1.2</vt:lpstr>
      <vt:lpstr>T6.2.2&amp;3&amp;4&amp;5</vt:lpstr>
      <vt:lpstr>'T1.2.2&amp;3'!Print_Area</vt:lpstr>
      <vt:lpstr>'T1.2.4&amp;5'!Print_Area</vt:lpstr>
      <vt:lpstr>'T1.3.2&amp;3'!Print_Area</vt:lpstr>
      <vt:lpstr>'T1.4.1&amp;2&amp;3'!Print_Area</vt:lpstr>
      <vt:lpstr>'T1.4.3&amp;4&amp;5'!Print_Area</vt:lpstr>
      <vt:lpstr>T1.7.1!Print_Area</vt:lpstr>
      <vt:lpstr>'T2.4.3.1&amp;T2.5.1'!Print_Area</vt:lpstr>
      <vt:lpstr>T3.1.5!Print_Area</vt:lpstr>
      <vt:lpstr>'T4.0.1&amp;1'!Print_Area</vt:lpstr>
      <vt:lpstr>'T5.2.2&amp;3&amp;4'!Print_Area</vt:lpstr>
      <vt:lpstr>'T5.3.1&amp;2'!Print_Area</vt:lpstr>
      <vt:lpstr>'T5.5.0&amp;1'!Print_Area</vt:lpstr>
      <vt:lpstr>'T54.1&amp;2'!Print_Area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2013-04-04T19:59:00Z</dcterms:modified>
</cp:coreProperties>
</file>